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essick.sharepoint.com/Shared Documents/Kessick Server/5 Towers/Quote Department/"/>
    </mc:Choice>
  </mc:AlternateContent>
  <xr:revisionPtr revIDLastSave="7" documentId="8_{75AC81C1-A9A0-49C1-B0A8-56B7139CDF06}" xr6:coauthVersionLast="47" xr6:coauthVersionMax="47" xr10:uidLastSave="{E9485552-194E-45B5-8FE9-A7BA882EC393}"/>
  <bookViews>
    <workbookView xWindow="-120" yWindow="-120" windowWidth="29040" windowHeight="15720" xr2:uid="{A3022952-1734-4CD1-BCE4-9114834B4664}"/>
  </bookViews>
  <sheets>
    <sheet name="Order Sheet" sheetId="1" r:id="rId1"/>
  </sheets>
  <definedNames>
    <definedName name="Capacity">#REF!</definedName>
    <definedName name="Clear">'Order Sheet'!$C$13</definedName>
    <definedName name="Discount">'Order Sheet'!$G$16</definedName>
    <definedName name="Length">#REF!</definedName>
    <definedName name="Markup">#REF!</definedName>
    <definedName name="perft">#REF!</definedName>
    <definedName name="perRod">#REF!</definedName>
    <definedName name="_xlnm.Print_Area" localSheetId="0">'Order Sheet'!$A$1:$M$69</definedName>
    <definedName name="_xlnm.Print_Titles" localSheetId="0">'Order Sheet'!$1:$18</definedName>
    <definedName name="RodLgth">#REF!</definedName>
    <definedName name="Stain">'Order Sheet'!$C$12</definedName>
    <definedName name="Table221">#REF!</definedName>
    <definedName name="Wood">'Order Sheet'!$C$14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  <c r="E67" i="1"/>
  <c r="P52" i="1"/>
  <c r="P53" i="1"/>
  <c r="P54" i="1"/>
  <c r="P55" i="1"/>
  <c r="P56" i="1"/>
  <c r="P46" i="1"/>
  <c r="P47" i="1"/>
  <c r="P48" i="1"/>
  <c r="P49" i="1"/>
  <c r="P50" i="1"/>
  <c r="P51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19" i="1"/>
  <c r="D61" i="1"/>
  <c r="U53" i="1"/>
  <c r="U48" i="1"/>
  <c r="U43" i="1"/>
  <c r="U23" i="1"/>
  <c r="U28" i="1"/>
  <c r="U33" i="1"/>
  <c r="U34" i="1"/>
  <c r="U35" i="1"/>
  <c r="U36" i="1"/>
  <c r="U37" i="1"/>
  <c r="U38" i="1"/>
  <c r="N66" i="1"/>
  <c r="N65" i="1"/>
  <c r="N64" i="1"/>
  <c r="N63" i="1"/>
  <c r="N62" i="1"/>
  <c r="N61" i="1"/>
  <c r="N60" i="1"/>
  <c r="N59" i="1"/>
  <c r="N58" i="1"/>
  <c r="N57" i="1"/>
  <c r="P70" i="1" l="1"/>
  <c r="G14" i="1" s="1"/>
  <c r="C69" i="1" s="1"/>
  <c r="E69" i="1" s="1"/>
  <c r="S56" i="1"/>
  <c r="T56" i="1" s="1"/>
  <c r="S55" i="1"/>
  <c r="T55" i="1" s="1"/>
  <c r="S54" i="1"/>
  <c r="T54" i="1" s="1"/>
  <c r="S53" i="1"/>
  <c r="T53" i="1" s="1"/>
  <c r="S52" i="1"/>
  <c r="T52" i="1" s="1"/>
  <c r="S51" i="1"/>
  <c r="T51" i="1" s="1"/>
  <c r="S50" i="1"/>
  <c r="T50" i="1" s="1"/>
  <c r="S49" i="1"/>
  <c r="T49" i="1" s="1"/>
  <c r="S48" i="1"/>
  <c r="T48" i="1" s="1"/>
  <c r="S47" i="1"/>
  <c r="T47" i="1" s="1"/>
  <c r="S46" i="1"/>
  <c r="T46" i="1" s="1"/>
  <c r="S45" i="1"/>
  <c r="T45" i="1" s="1"/>
  <c r="S44" i="1"/>
  <c r="T44" i="1" s="1"/>
  <c r="S43" i="1"/>
  <c r="T43" i="1" s="1"/>
  <c r="S42" i="1"/>
  <c r="T42" i="1" s="1"/>
  <c r="S41" i="1"/>
  <c r="T41" i="1" s="1"/>
  <c r="S40" i="1"/>
  <c r="T40" i="1" s="1"/>
  <c r="S39" i="1"/>
  <c r="T39" i="1" s="1"/>
  <c r="S38" i="1"/>
  <c r="T38" i="1" s="1"/>
  <c r="S37" i="1"/>
  <c r="T37" i="1" s="1"/>
  <c r="S36" i="1"/>
  <c r="T36" i="1" s="1"/>
  <c r="S35" i="1"/>
  <c r="T35" i="1" s="1"/>
  <c r="S34" i="1"/>
  <c r="T34" i="1" s="1"/>
  <c r="S33" i="1"/>
  <c r="T33" i="1" s="1"/>
  <c r="S32" i="1"/>
  <c r="T32" i="1" s="1"/>
  <c r="S20" i="1"/>
  <c r="T20" i="1" s="1"/>
  <c r="S21" i="1"/>
  <c r="T21" i="1" s="1"/>
  <c r="S22" i="1"/>
  <c r="T22" i="1" s="1"/>
  <c r="S23" i="1"/>
  <c r="T23" i="1" s="1"/>
  <c r="S24" i="1"/>
  <c r="T24" i="1" s="1"/>
  <c r="S25" i="1"/>
  <c r="T25" i="1" s="1"/>
  <c r="S26" i="1"/>
  <c r="T26" i="1" s="1"/>
  <c r="S27" i="1"/>
  <c r="T27" i="1" s="1"/>
  <c r="S28" i="1"/>
  <c r="T28" i="1" s="1"/>
  <c r="S29" i="1"/>
  <c r="T29" i="1" s="1"/>
  <c r="S30" i="1"/>
  <c r="T30" i="1" s="1"/>
  <c r="S31" i="1"/>
  <c r="T31" i="1" s="1"/>
  <c r="S19" i="1"/>
  <c r="T19" i="1" s="1"/>
  <c r="R4" i="1"/>
  <c r="D57" i="1"/>
  <c r="D41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56" i="1"/>
  <c r="C70" i="1"/>
  <c r="V38" i="1" l="1"/>
  <c r="W38" i="1" s="1"/>
  <c r="V34" i="1"/>
  <c r="W34" i="1" s="1"/>
  <c r="V28" i="1"/>
  <c r="W28" i="1" s="1"/>
  <c r="V43" i="1"/>
  <c r="W43" i="1" s="1"/>
  <c r="V33" i="1"/>
  <c r="W33" i="1" s="1"/>
  <c r="V36" i="1"/>
  <c r="W36" i="1" s="1"/>
  <c r="V53" i="1"/>
  <c r="W53" i="1" s="1"/>
  <c r="V35" i="1"/>
  <c r="W35" i="1" s="1"/>
  <c r="V37" i="1"/>
  <c r="W37" i="1" s="1"/>
  <c r="V23" i="1"/>
  <c r="W23" i="1" s="1"/>
  <c r="V48" i="1"/>
  <c r="W48" i="1"/>
  <c r="T70" i="1"/>
  <c r="M14" i="1" s="1"/>
  <c r="T14" i="1"/>
  <c r="H70" i="1"/>
  <c r="G13" i="1"/>
  <c r="G56" i="1"/>
  <c r="L55" i="1"/>
  <c r="G55" i="1" s="1"/>
  <c r="G54" i="1"/>
  <c r="G53" i="1"/>
  <c r="G52" i="1"/>
  <c r="L51" i="1"/>
  <c r="G51" i="1" s="1"/>
  <c r="G50" i="1"/>
  <c r="L49" i="1"/>
  <c r="G49" i="1" s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A14" i="1"/>
  <c r="A13" i="1"/>
  <c r="A12" i="1"/>
  <c r="G70" i="1" l="1"/>
  <c r="G15" i="1" s="1"/>
  <c r="E27" i="1"/>
  <c r="E66" i="1"/>
  <c r="D66" i="1" s="1"/>
  <c r="E58" i="1"/>
  <c r="D58" i="1" s="1"/>
  <c r="E57" i="1"/>
  <c r="E63" i="1"/>
  <c r="D63" i="1" s="1"/>
  <c r="E62" i="1"/>
  <c r="E23" i="1"/>
  <c r="D23" i="1" s="1"/>
  <c r="E35" i="1"/>
  <c r="D35" i="1" s="1"/>
  <c r="E44" i="1"/>
  <c r="D44" i="1" s="1"/>
  <c r="E52" i="1"/>
  <c r="D52" i="1" s="1"/>
  <c r="E64" i="1"/>
  <c r="D64" i="1" s="1"/>
  <c r="E50" i="1"/>
  <c r="D50" i="1" s="1"/>
  <c r="E59" i="1"/>
  <c r="D59" i="1" s="1"/>
  <c r="E65" i="1"/>
  <c r="D65" i="1" s="1"/>
  <c r="E21" i="1"/>
  <c r="D21" i="1" s="1"/>
  <c r="E24" i="1"/>
  <c r="D24" i="1" s="1"/>
  <c r="D27" i="1"/>
  <c r="E30" i="1"/>
  <c r="D30" i="1" s="1"/>
  <c r="E33" i="1"/>
  <c r="D33" i="1" s="1"/>
  <c r="E36" i="1"/>
  <c r="D36" i="1" s="1"/>
  <c r="E39" i="1"/>
  <c r="D39" i="1" s="1"/>
  <c r="E42" i="1"/>
  <c r="D42" i="1" s="1"/>
  <c r="E45" i="1"/>
  <c r="D45" i="1" s="1"/>
  <c r="E48" i="1"/>
  <c r="D48" i="1" s="1"/>
  <c r="E53" i="1"/>
  <c r="D53" i="1" s="1"/>
  <c r="E60" i="1"/>
  <c r="D60" i="1" s="1"/>
  <c r="E26" i="1"/>
  <c r="D26" i="1" s="1"/>
  <c r="E41" i="1"/>
  <c r="E55" i="1"/>
  <c r="D55" i="1" s="1"/>
  <c r="E51" i="1"/>
  <c r="D51" i="1" s="1"/>
  <c r="E56" i="1"/>
  <c r="D56" i="1" s="1"/>
  <c r="E61" i="1"/>
  <c r="E20" i="1"/>
  <c r="D20" i="1" s="1"/>
  <c r="E29" i="1"/>
  <c r="D29" i="1" s="1"/>
  <c r="E32" i="1"/>
  <c r="D32" i="1" s="1"/>
  <c r="E38" i="1"/>
  <c r="D38" i="1" s="1"/>
  <c r="E47" i="1"/>
  <c r="D47" i="1" s="1"/>
  <c r="E19" i="1"/>
  <c r="D19" i="1" s="1"/>
  <c r="E22" i="1"/>
  <c r="D22" i="1" s="1"/>
  <c r="E25" i="1"/>
  <c r="D25" i="1" s="1"/>
  <c r="E28" i="1"/>
  <c r="D28" i="1" s="1"/>
  <c r="E31" i="1"/>
  <c r="D31" i="1" s="1"/>
  <c r="E34" i="1"/>
  <c r="D34" i="1" s="1"/>
  <c r="E37" i="1"/>
  <c r="D37" i="1" s="1"/>
  <c r="E40" i="1"/>
  <c r="D40" i="1" s="1"/>
  <c r="E43" i="1"/>
  <c r="D43" i="1" s="1"/>
  <c r="E46" i="1"/>
  <c r="D46" i="1" s="1"/>
  <c r="E49" i="1"/>
  <c r="D49" i="1" s="1"/>
  <c r="E54" i="1"/>
  <c r="D54" i="1" l="1"/>
  <c r="E70" i="1"/>
  <c r="G12" i="1" s="1"/>
  <c r="J13" i="1" s="1"/>
  <c r="D62" i="1"/>
  <c r="J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Ralph Bass III</author>
  </authors>
  <commentList>
    <comment ref="C67" authorId="0" shapeId="0" xr:uid="{642EE463-9BFE-4829-83F3-73ABE256836D}">
      <text>
        <r>
          <rPr>
            <b/>
            <sz val="9"/>
            <color indexed="81"/>
            <rFont val="Tahoma"/>
            <family val="2"/>
          </rPr>
          <t>Ralph Bass III:</t>
        </r>
        <r>
          <rPr>
            <sz val="9"/>
            <color indexed="81"/>
            <rFont val="Tahoma"/>
            <family val="2"/>
          </rPr>
          <t xml:space="preserve">
Input number of PAIRS</t>
        </r>
      </text>
    </comment>
    <comment ref="C68" authorId="0" shapeId="0" xr:uid="{3CA4DE12-FF77-4ED5-9328-AB6180065466}">
      <text>
        <r>
          <rPr>
            <b/>
            <sz val="9"/>
            <color indexed="81"/>
            <rFont val="Tahoma"/>
            <family val="2"/>
          </rPr>
          <t>Ralph Bass III:</t>
        </r>
        <r>
          <rPr>
            <sz val="9"/>
            <color indexed="81"/>
            <rFont val="Tahoma"/>
            <family val="2"/>
          </rPr>
          <t xml:space="preserve">
Input number of PAIRS</t>
        </r>
      </text>
    </comment>
  </commentList>
</comments>
</file>

<file path=xl/sharedStrings.xml><?xml version="1.0" encoding="utf-8"?>
<sst xmlns="http://schemas.openxmlformats.org/spreadsheetml/2006/main" count="194" uniqueCount="169">
  <si>
    <t>TOWER PROGRAM</t>
  </si>
  <si>
    <t>Date:</t>
  </si>
  <si>
    <t>Finish</t>
  </si>
  <si>
    <t>Stain</t>
  </si>
  <si>
    <t>Wood</t>
  </si>
  <si>
    <t>None</t>
  </si>
  <si>
    <t>Mahogany</t>
  </si>
  <si>
    <t>Project:</t>
  </si>
  <si>
    <t>Capacity:</t>
  </si>
  <si>
    <t>Gray</t>
  </si>
  <si>
    <t>White Oak</t>
  </si>
  <si>
    <t>Walnut</t>
  </si>
  <si>
    <t>https://kessickwinecellars.com/</t>
  </si>
  <si>
    <t>Espresso</t>
  </si>
  <si>
    <t>Item #</t>
  </si>
  <si>
    <t>QTY</t>
  </si>
  <si>
    <t>SKU</t>
  </si>
  <si>
    <t>Capacity</t>
  </si>
  <si>
    <t>ET1</t>
  </si>
  <si>
    <t>1877RP</t>
  </si>
  <si>
    <t>ET3</t>
  </si>
  <si>
    <t>1877RI</t>
  </si>
  <si>
    <t>ET2</t>
  </si>
  <si>
    <t>1877PP</t>
  </si>
  <si>
    <t>ET4</t>
  </si>
  <si>
    <t>1877IP</t>
  </si>
  <si>
    <t>ET5</t>
  </si>
  <si>
    <t>1877II</t>
  </si>
  <si>
    <t>ET6</t>
  </si>
  <si>
    <t>1888RP</t>
  </si>
  <si>
    <t>ET7</t>
  </si>
  <si>
    <t>1888RI</t>
  </si>
  <si>
    <t>ET8</t>
  </si>
  <si>
    <t>1888PP</t>
  </si>
  <si>
    <t>ET9</t>
  </si>
  <si>
    <t>1888IP</t>
  </si>
  <si>
    <t>ET10</t>
  </si>
  <si>
    <t>1888II</t>
  </si>
  <si>
    <t>ET11</t>
  </si>
  <si>
    <t>2877RP</t>
  </si>
  <si>
    <t>ET12</t>
  </si>
  <si>
    <t>2877RI</t>
  </si>
  <si>
    <t>ET13</t>
  </si>
  <si>
    <t>2877PP</t>
  </si>
  <si>
    <t>ET14</t>
  </si>
  <si>
    <t>2877IP</t>
  </si>
  <si>
    <t>ET15</t>
  </si>
  <si>
    <t>2877II</t>
  </si>
  <si>
    <t>ET16</t>
  </si>
  <si>
    <t>2888RP</t>
  </si>
  <si>
    <t>ET17</t>
  </si>
  <si>
    <t>2888RI</t>
  </si>
  <si>
    <t>ET18</t>
  </si>
  <si>
    <t>2888PP</t>
  </si>
  <si>
    <t>ET19</t>
  </si>
  <si>
    <t>2888IP</t>
  </si>
  <si>
    <t>ET20</t>
  </si>
  <si>
    <t>2888II</t>
  </si>
  <si>
    <t>ET21</t>
  </si>
  <si>
    <t>4277RP</t>
  </si>
  <si>
    <t>ET22</t>
  </si>
  <si>
    <t>4277RI</t>
  </si>
  <si>
    <t>ET23</t>
  </si>
  <si>
    <t>4277PP</t>
  </si>
  <si>
    <t>ET24</t>
  </si>
  <si>
    <t>4277IP</t>
  </si>
  <si>
    <t>ET25</t>
  </si>
  <si>
    <t>4277II</t>
  </si>
  <si>
    <t>ET26</t>
  </si>
  <si>
    <t>4288RP</t>
  </si>
  <si>
    <t>ET27</t>
  </si>
  <si>
    <t>4288RI</t>
  </si>
  <si>
    <t>ET28</t>
  </si>
  <si>
    <t>4288PP</t>
  </si>
  <si>
    <t>ET29</t>
  </si>
  <si>
    <t>4288IP</t>
  </si>
  <si>
    <t>ET30</t>
  </si>
  <si>
    <t>4288II</t>
  </si>
  <si>
    <t>ET31</t>
  </si>
  <si>
    <t>2877CN</t>
  </si>
  <si>
    <t>ET32</t>
  </si>
  <si>
    <t>2877DN</t>
  </si>
  <si>
    <t>ET33</t>
  </si>
  <si>
    <t>2888CN</t>
  </si>
  <si>
    <t>ET34</t>
  </si>
  <si>
    <t>2888DN</t>
  </si>
  <si>
    <t>ET35</t>
  </si>
  <si>
    <t>3677CN</t>
  </si>
  <si>
    <t>ET36</t>
  </si>
  <si>
    <t>3677DN</t>
  </si>
  <si>
    <t>ET37</t>
  </si>
  <si>
    <t>3688CN</t>
  </si>
  <si>
    <t>ET38</t>
  </si>
  <si>
    <t>3688DN</t>
  </si>
  <si>
    <t>ET39</t>
  </si>
  <si>
    <t>M377</t>
  </si>
  <si>
    <t>ET40</t>
  </si>
  <si>
    <t>M388</t>
  </si>
  <si>
    <t>ET41</t>
  </si>
  <si>
    <t>M1277EP</t>
  </si>
  <si>
    <t>ET42</t>
  </si>
  <si>
    <t>M1288EP</t>
  </si>
  <si>
    <t>ET43</t>
  </si>
  <si>
    <t>M1388TP</t>
  </si>
  <si>
    <t>ET44</t>
  </si>
  <si>
    <t>M388K</t>
  </si>
  <si>
    <t>ET45</t>
  </si>
  <si>
    <t>M177F</t>
  </si>
  <si>
    <t>ET46</t>
  </si>
  <si>
    <t>M188F</t>
  </si>
  <si>
    <t>ET47</t>
  </si>
  <si>
    <t>M288C</t>
  </si>
  <si>
    <t>Company:</t>
  </si>
  <si>
    <t>Contact:</t>
  </si>
  <si>
    <t>List Price:</t>
  </si>
  <si>
    <t>Tower Qty:</t>
  </si>
  <si>
    <t>Mahogany Unfinished</t>
  </si>
  <si>
    <t>Key data into blue cells</t>
  </si>
  <si>
    <t>Wood Upgrade</t>
  </si>
  <si>
    <t>LK16</t>
  </si>
  <si>
    <t>Clear-coat</t>
  </si>
  <si>
    <t>Clear</t>
  </si>
  <si>
    <t xml:space="preserve">  note: Clear-coat is highly recommended with stain</t>
  </si>
  <si>
    <t>Backs</t>
  </si>
  <si>
    <t>ET48</t>
  </si>
  <si>
    <t>Towers Only</t>
  </si>
  <si>
    <t>Zone</t>
  </si>
  <si>
    <t>Shipping Zone:</t>
  </si>
  <si>
    <t>Unit Price</t>
  </si>
  <si>
    <t>Total Price</t>
  </si>
  <si>
    <t>Rods</t>
  </si>
  <si>
    <t>Silver</t>
  </si>
  <si>
    <t>Black</t>
  </si>
  <si>
    <t>Gold</t>
  </si>
  <si>
    <t>Cap</t>
  </si>
  <si>
    <t>Multiplier:</t>
  </si>
  <si>
    <t>Residential</t>
  </si>
  <si>
    <t>Delivery Type:</t>
  </si>
  <si>
    <t>Factory Pick-up</t>
  </si>
  <si>
    <t>Commercial Dock</t>
  </si>
  <si>
    <t>Liftgate</t>
  </si>
  <si>
    <t>Shipping Estim:</t>
  </si>
  <si>
    <t>Dealer Price:</t>
  </si>
  <si>
    <t>Notes:</t>
  </si>
  <si>
    <t>W</t>
  </si>
  <si>
    <t>H</t>
  </si>
  <si>
    <t>Vol/Tow</t>
  </si>
  <si>
    <t>Tot Vol</t>
  </si>
  <si>
    <t>Vol:</t>
  </si>
  <si>
    <t>Rate:</t>
  </si>
  <si>
    <t>Vol Rate</t>
  </si>
  <si>
    <t>Lighting</t>
  </si>
  <si>
    <t>integrated in DR's &amp; Niche + controller + transformer</t>
  </si>
  <si>
    <t>Filler/Crown</t>
  </si>
  <si>
    <t>Profile Crown</t>
  </si>
  <si>
    <t>End Panel</t>
  </si>
  <si>
    <t>Top Plate</t>
  </si>
  <si>
    <t>Toe Kick</t>
  </si>
  <si>
    <t>Face Cap</t>
  </si>
  <si>
    <t>Niche</t>
  </si>
  <si>
    <t>Posts</t>
  </si>
  <si>
    <t>Lin Ft</t>
  </si>
  <si>
    <t>Footage:</t>
  </si>
  <si>
    <t>Lights</t>
  </si>
  <si>
    <t>Yes</t>
  </si>
  <si>
    <t>No</t>
  </si>
  <si>
    <t>Posts 1x</t>
  </si>
  <si>
    <t>Posts 2x</t>
  </si>
  <si>
    <t>Design: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</si>
</sst>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mm/dd/yy;@"/>
    <numFmt numFmtId="165" formatCode="&quot;$&quot;#,##0.00"/>
    <numFmt numFmtId="166" formatCode="&quot;$&quot;#,##0"/>
    <numFmt numFmtId="167" formatCode="&quot;$&quot;#,##0;[Red]&quot;$&quot;#,##0"/>
    <numFmt numFmtId="168" formatCode="0.0"/>
    <numFmt numFmtId="169" formatCode="&quot;$&quot;#,##0.0"/>
    <numFmt numFmtId="170" formatCode="#,##0.0_);[Red]\(#,##0.0\)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Verdana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Arial Narrow"/>
      <family val="2"/>
    </font>
    <font>
      <b/>
      <sz val="18"/>
      <color theme="1"/>
      <name val="Verdana"/>
      <family val="2"/>
    </font>
    <font>
      <sz val="11"/>
      <color theme="0"/>
      <name val="Arial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2"/>
    <xf numFmtId="0" fontId="4" fillId="0" borderId="0" xfId="2" applyAlignment="1">
      <alignment horizontal="right"/>
    </xf>
    <xf numFmtId="165" fontId="4" fillId="0" borderId="0" xfId="2" applyNumberFormat="1"/>
    <xf numFmtId="0" fontId="1" fillId="0" borderId="0" xfId="2" applyFont="1" applyAlignment="1">
      <alignment horizontal="right"/>
    </xf>
    <xf numFmtId="38" fontId="1" fillId="0" borderId="0" xfId="2" applyNumberFormat="1" applyFont="1"/>
    <xf numFmtId="0" fontId="7" fillId="0" borderId="0" xfId="2" applyFont="1"/>
    <xf numFmtId="0" fontId="3" fillId="0" borderId="0" xfId="1"/>
    <xf numFmtId="0" fontId="1" fillId="0" borderId="0" xfId="0" applyFont="1"/>
    <xf numFmtId="0" fontId="6" fillId="0" borderId="1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7" fillId="3" borderId="0" xfId="2" applyNumberFormat="1" applyFont="1" applyFill="1"/>
    <xf numFmtId="38" fontId="2" fillId="0" borderId="5" xfId="0" applyNumberFormat="1" applyFont="1" applyBorder="1"/>
    <xf numFmtId="166" fontId="2" fillId="0" borderId="5" xfId="0" applyNumberFormat="1" applyFont="1" applyBorder="1"/>
    <xf numFmtId="0" fontId="8" fillId="0" borderId="0" xfId="2" applyFont="1"/>
    <xf numFmtId="0" fontId="0" fillId="0" borderId="2" xfId="0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166" fontId="0" fillId="0" borderId="2" xfId="0" applyNumberFormat="1" applyBorder="1"/>
    <xf numFmtId="0" fontId="1" fillId="0" borderId="2" xfId="2" applyFont="1" applyBorder="1" applyAlignment="1">
      <alignment horizontal="left" vertical="center" indent="1"/>
    </xf>
    <xf numFmtId="166" fontId="1" fillId="0" borderId="2" xfId="2" applyNumberFormat="1" applyFont="1" applyBorder="1"/>
    <xf numFmtId="0" fontId="0" fillId="0" borderId="3" xfId="0" applyBorder="1"/>
    <xf numFmtId="0" fontId="1" fillId="0" borderId="6" xfId="2" applyFont="1" applyBorder="1"/>
    <xf numFmtId="0" fontId="1" fillId="0" borderId="9" xfId="2" applyFont="1" applyBorder="1"/>
    <xf numFmtId="0" fontId="1" fillId="0" borderId="11" xfId="2" applyFont="1" applyBorder="1"/>
    <xf numFmtId="0" fontId="0" fillId="0" borderId="12" xfId="0" applyBorder="1"/>
    <xf numFmtId="0" fontId="7" fillId="0" borderId="6" xfId="2" applyFont="1" applyBorder="1"/>
    <xf numFmtId="0" fontId="7" fillId="0" borderId="9" xfId="2" applyFont="1" applyBorder="1"/>
    <xf numFmtId="0" fontId="7" fillId="0" borderId="11" xfId="2" applyFont="1" applyBorder="1"/>
    <xf numFmtId="165" fontId="1" fillId="0" borderId="6" xfId="2" applyNumberFormat="1" applyFont="1" applyBorder="1" applyAlignment="1">
      <alignment horizontal="right"/>
    </xf>
    <xf numFmtId="0" fontId="1" fillId="0" borderId="9" xfId="2" applyFont="1" applyBorder="1" applyAlignment="1">
      <alignment horizontal="right"/>
    </xf>
    <xf numFmtId="38" fontId="1" fillId="0" borderId="10" xfId="2" applyNumberFormat="1" applyFont="1" applyBorder="1"/>
    <xf numFmtId="0" fontId="1" fillId="0" borderId="11" xfId="2" applyFont="1" applyBorder="1" applyAlignment="1">
      <alignment horizontal="right"/>
    </xf>
    <xf numFmtId="0" fontId="6" fillId="0" borderId="11" xfId="2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0" borderId="4" xfId="2" applyFont="1" applyBorder="1" applyAlignment="1">
      <alignment horizontal="left" vertical="center" indent="1"/>
    </xf>
    <xf numFmtId="0" fontId="0" fillId="0" borderId="4" xfId="0" applyBorder="1" applyAlignment="1">
      <alignment horizontal="center"/>
    </xf>
    <xf numFmtId="166" fontId="1" fillId="0" borderId="4" xfId="2" applyNumberFormat="1" applyFont="1" applyBorder="1"/>
    <xf numFmtId="166" fontId="7" fillId="3" borderId="1" xfId="2" applyNumberFormat="1" applyFont="1" applyFill="1" applyBorder="1"/>
    <xf numFmtId="166" fontId="1" fillId="0" borderId="3" xfId="2" applyNumberFormat="1" applyFont="1" applyBorder="1"/>
    <xf numFmtId="0" fontId="9" fillId="0" borderId="0" xfId="0" applyFont="1"/>
    <xf numFmtId="165" fontId="10" fillId="0" borderId="0" xfId="2" applyNumberFormat="1" applyFont="1"/>
    <xf numFmtId="0" fontId="10" fillId="0" borderId="0" xfId="2" applyFont="1"/>
    <xf numFmtId="166" fontId="7" fillId="3" borderId="11" xfId="2" applyNumberFormat="1" applyFont="1" applyFill="1" applyBorder="1"/>
    <xf numFmtId="166" fontId="1" fillId="0" borderId="12" xfId="2" applyNumberFormat="1" applyFont="1" applyBorder="1"/>
    <xf numFmtId="0" fontId="2" fillId="0" borderId="1" xfId="0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11" fillId="0" borderId="0" xfId="2" applyNumberFormat="1" applyFont="1"/>
    <xf numFmtId="166" fontId="0" fillId="0" borderId="0" xfId="0" applyNumberFormat="1"/>
    <xf numFmtId="6" fontId="1" fillId="0" borderId="0" xfId="0" applyNumberFormat="1" applyFont="1"/>
    <xf numFmtId="0" fontId="2" fillId="0" borderId="2" xfId="0" applyFont="1" applyBorder="1" applyAlignment="1">
      <alignment horizontal="right" wrapText="1"/>
    </xf>
    <xf numFmtId="38" fontId="2" fillId="0" borderId="14" xfId="0" applyNumberFormat="1" applyFont="1" applyBorder="1"/>
    <xf numFmtId="0" fontId="0" fillId="0" borderId="2" xfId="0" applyBorder="1"/>
    <xf numFmtId="6" fontId="9" fillId="0" borderId="0" xfId="0" applyNumberFormat="1" applyFont="1"/>
    <xf numFmtId="0" fontId="0" fillId="0" borderId="2" xfId="2" applyFont="1" applyBorder="1" applyAlignment="1">
      <alignment horizontal="left" vertical="center" indent="1"/>
    </xf>
    <xf numFmtId="0" fontId="13" fillId="0" borderId="0" xfId="0" applyFont="1"/>
    <xf numFmtId="166" fontId="0" fillId="0" borderId="2" xfId="0" applyNumberFormat="1" applyBorder="1" applyAlignment="1">
      <alignment horizontal="center"/>
    </xf>
    <xf numFmtId="166" fontId="2" fillId="0" borderId="4" xfId="0" applyNumberFormat="1" applyFont="1" applyBorder="1"/>
    <xf numFmtId="166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165" fontId="14" fillId="0" borderId="0" xfId="2" applyNumberFormat="1" applyFont="1"/>
    <xf numFmtId="0" fontId="16" fillId="0" borderId="3" xfId="0" applyFont="1" applyBorder="1" applyAlignment="1">
      <alignment horizontal="right" wrapText="1"/>
    </xf>
    <xf numFmtId="0" fontId="16" fillId="0" borderId="13" xfId="0" applyFont="1" applyBorder="1" applyAlignment="1">
      <alignment horizontal="center"/>
    </xf>
    <xf numFmtId="6" fontId="9" fillId="0" borderId="0" xfId="2" applyNumberFormat="1" applyFont="1"/>
    <xf numFmtId="0" fontId="17" fillId="0" borderId="3" xfId="0" applyFont="1" applyBorder="1" applyAlignment="1">
      <alignment horizontal="right" wrapText="1"/>
    </xf>
    <xf numFmtId="165" fontId="18" fillId="0" borderId="0" xfId="2" applyNumberFormat="1" applyFont="1"/>
    <xf numFmtId="0" fontId="18" fillId="0" borderId="0" xfId="2" applyFont="1"/>
    <xf numFmtId="167" fontId="13" fillId="0" borderId="0" xfId="2" applyNumberFormat="1" applyFont="1"/>
    <xf numFmtId="0" fontId="19" fillId="0" borderId="0" xfId="2" applyFont="1"/>
    <xf numFmtId="9" fontId="13" fillId="0" borderId="0" xfId="0" applyNumberFormat="1" applyFont="1"/>
    <xf numFmtId="165" fontId="14" fillId="0" borderId="6" xfId="2" applyNumberFormat="1" applyFont="1" applyBorder="1" applyAlignment="1">
      <alignment horizontal="right"/>
    </xf>
    <xf numFmtId="9" fontId="15" fillId="0" borderId="8" xfId="3" applyFont="1" applyFill="1" applyBorder="1"/>
    <xf numFmtId="165" fontId="10" fillId="0" borderId="8" xfId="2" applyNumberFormat="1" applyFont="1" applyBorder="1"/>
    <xf numFmtId="6" fontId="9" fillId="0" borderId="10" xfId="0" applyNumberFormat="1" applyFont="1" applyBorder="1"/>
    <xf numFmtId="6" fontId="9" fillId="0" borderId="10" xfId="2" applyNumberFormat="1" applyFont="1" applyBorder="1"/>
    <xf numFmtId="0" fontId="10" fillId="0" borderId="12" xfId="2" applyFont="1" applyBorder="1"/>
    <xf numFmtId="165" fontId="14" fillId="0" borderId="0" xfId="2" applyNumberFormat="1" applyFont="1" applyAlignment="1">
      <alignment horizontal="center"/>
    </xf>
    <xf numFmtId="0" fontId="10" fillId="0" borderId="0" xfId="2" applyFont="1" applyAlignment="1">
      <alignment horizontal="center"/>
    </xf>
    <xf numFmtId="6" fontId="0" fillId="0" borderId="8" xfId="0" applyNumberFormat="1" applyBorder="1"/>
    <xf numFmtId="164" fontId="0" fillId="0" borderId="0" xfId="0" applyNumberFormat="1" applyAlignment="1">
      <alignment horizontal="right"/>
    </xf>
    <xf numFmtId="0" fontId="21" fillId="0" borderId="0" xfId="2" applyFont="1" applyAlignment="1">
      <alignment horizontal="left" vertical="center"/>
    </xf>
    <xf numFmtId="166" fontId="17" fillId="0" borderId="7" xfId="0" applyNumberFormat="1" applyFont="1" applyBorder="1" applyAlignment="1">
      <alignment horizontal="left"/>
    </xf>
    <xf numFmtId="0" fontId="17" fillId="0" borderId="8" xfId="0" applyFont="1" applyBorder="1"/>
    <xf numFmtId="0" fontId="13" fillId="0" borderId="10" xfId="0" applyFont="1" applyBorder="1"/>
    <xf numFmtId="0" fontId="13" fillId="2" borderId="0" xfId="0" applyFont="1" applyFill="1" applyAlignment="1" applyProtection="1">
      <alignment horizontal="left"/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/>
    <xf numFmtId="0" fontId="13" fillId="2" borderId="7" xfId="0" applyFont="1" applyFill="1" applyBorder="1" applyProtection="1">
      <protection locked="0"/>
    </xf>
    <xf numFmtId="165" fontId="18" fillId="2" borderId="7" xfId="2" applyNumberFormat="1" applyFont="1" applyFill="1" applyBorder="1" applyProtection="1">
      <protection locked="0"/>
    </xf>
    <xf numFmtId="165" fontId="10" fillId="2" borderId="8" xfId="2" applyNumberFormat="1" applyFont="1" applyFill="1" applyBorder="1" applyProtection="1">
      <protection locked="0"/>
    </xf>
    <xf numFmtId="0" fontId="1" fillId="2" borderId="9" xfId="2" applyFont="1" applyFill="1" applyBorder="1" applyProtection="1">
      <protection locked="0"/>
    </xf>
    <xf numFmtId="0" fontId="13" fillId="2" borderId="0" xfId="2" applyFont="1" applyFill="1" applyProtection="1">
      <protection locked="0"/>
    </xf>
    <xf numFmtId="0" fontId="9" fillId="2" borderId="10" xfId="2" applyFont="1" applyFill="1" applyBorder="1" applyProtection="1">
      <protection locked="0"/>
    </xf>
    <xf numFmtId="0" fontId="1" fillId="2" borderId="11" xfId="2" applyFont="1" applyFill="1" applyBorder="1" applyProtection="1">
      <protection locked="0"/>
    </xf>
    <xf numFmtId="0" fontId="13" fillId="2" borderId="4" xfId="2" applyFont="1" applyFill="1" applyBorder="1" applyProtection="1">
      <protection locked="0"/>
    </xf>
    <xf numFmtId="0" fontId="9" fillId="2" borderId="12" xfId="2" applyFont="1" applyFill="1" applyBorder="1" applyProtection="1">
      <protection locked="0"/>
    </xf>
    <xf numFmtId="0" fontId="13" fillId="0" borderId="0" xfId="0" applyFont="1" applyAlignment="1">
      <alignment horizontal="center"/>
    </xf>
    <xf numFmtId="168" fontId="13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/>
    </xf>
    <xf numFmtId="169" fontId="0" fillId="0" borderId="0" xfId="0" applyNumberFormat="1"/>
    <xf numFmtId="165" fontId="0" fillId="0" borderId="0" xfId="0" applyNumberFormat="1"/>
    <xf numFmtId="38" fontId="13" fillId="0" borderId="0" xfId="0" applyNumberFormat="1" applyFont="1"/>
    <xf numFmtId="6" fontId="13" fillId="0" borderId="0" xfId="0" applyNumberFormat="1" applyFont="1"/>
    <xf numFmtId="165" fontId="10" fillId="0" borderId="7" xfId="2" applyNumberFormat="1" applyFont="1" applyBorder="1"/>
    <xf numFmtId="0" fontId="20" fillId="0" borderId="0" xfId="2" applyFont="1"/>
    <xf numFmtId="0" fontId="20" fillId="0" borderId="0" xfId="0" applyFont="1"/>
    <xf numFmtId="0" fontId="10" fillId="0" borderId="4" xfId="2" applyFont="1" applyBorder="1"/>
    <xf numFmtId="38" fontId="9" fillId="0" borderId="9" xfId="2" applyNumberFormat="1" applyFont="1" applyBorder="1"/>
    <xf numFmtId="9" fontId="9" fillId="0" borderId="10" xfId="3" applyFont="1" applyFill="1" applyBorder="1"/>
    <xf numFmtId="6" fontId="1" fillId="0" borderId="16" xfId="0" applyNumberFormat="1" applyFont="1" applyBorder="1"/>
    <xf numFmtId="38" fontId="9" fillId="0" borderId="11" xfId="2" applyNumberFormat="1" applyFont="1" applyBorder="1"/>
    <xf numFmtId="9" fontId="9" fillId="0" borderId="12" xfId="3" applyFont="1" applyFill="1" applyBorder="1"/>
    <xf numFmtId="6" fontId="9" fillId="0" borderId="17" xfId="2" applyNumberFormat="1" applyFont="1" applyBorder="1"/>
    <xf numFmtId="165" fontId="14" fillId="0" borderId="15" xfId="2" applyNumberFormat="1" applyFont="1" applyBorder="1" applyAlignment="1">
      <alignment horizontal="center"/>
    </xf>
    <xf numFmtId="166" fontId="13" fillId="0" borderId="0" xfId="0" applyNumberFormat="1" applyFont="1" applyAlignment="1" applyProtection="1">
      <alignment horizontal="left"/>
      <protection locked="0"/>
    </xf>
    <xf numFmtId="170" fontId="2" fillId="0" borderId="14" xfId="0" applyNumberFormat="1" applyFont="1" applyBorder="1"/>
    <xf numFmtId="169" fontId="0" fillId="0" borderId="2" xfId="0" applyNumberFormat="1" applyBorder="1" applyAlignment="1">
      <alignment horizontal="center"/>
    </xf>
    <xf numFmtId="166" fontId="7" fillId="0" borderId="1" xfId="2" applyNumberFormat="1" applyFont="1" applyBorder="1"/>
    <xf numFmtId="0" fontId="13" fillId="2" borderId="0" xfId="0" applyFont="1" applyFill="1" applyProtection="1">
      <protection locked="0"/>
    </xf>
    <xf numFmtId="170" fontId="0" fillId="0" borderId="0" xfId="0" applyNumberFormat="1"/>
    <xf numFmtId="0" fontId="13" fillId="0" borderId="12" xfId="0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2" borderId="10" xfId="0" applyFont="1" applyFill="1" applyBorder="1" applyProtection="1">
      <protection locked="0"/>
    </xf>
    <xf numFmtId="0" fontId="24" fillId="0" borderId="2" xfId="0" applyFont="1" applyBorder="1" applyAlignment="1">
      <alignment horizontal="left"/>
    </xf>
    <xf numFmtId="6" fontId="22" fillId="0" borderId="2" xfId="0" applyNumberFormat="1" applyFont="1" applyBorder="1" applyAlignment="1">
      <alignment horizontal="center"/>
    </xf>
    <xf numFmtId="164" fontId="6" fillId="2" borderId="11" xfId="2" applyNumberFormat="1" applyFont="1" applyFill="1" applyBorder="1" applyAlignment="1" applyProtection="1">
      <alignment horizontal="left"/>
      <protection locked="0"/>
    </xf>
    <xf numFmtId="164" fontId="6" fillId="2" borderId="4" xfId="2" applyNumberFormat="1" applyFon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164" fontId="5" fillId="2" borderId="6" xfId="2" applyNumberFormat="1" applyFont="1" applyFill="1" applyBorder="1" applyAlignment="1" applyProtection="1">
      <alignment horizontal="left"/>
      <protection locked="0"/>
    </xf>
    <xf numFmtId="164" fontId="5" fillId="2" borderId="7" xfId="2" applyNumberFormat="1" applyFon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5" fillId="2" borderId="9" xfId="2" applyNumberFormat="1" applyFont="1" applyFill="1" applyBorder="1" applyAlignment="1" applyProtection="1">
      <alignment horizontal="left"/>
      <protection locked="0"/>
    </xf>
    <xf numFmtId="164" fontId="5" fillId="2" borderId="0" xfId="2" applyNumberFormat="1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10" xfId="0" applyBorder="1" applyProtection="1">
      <protection locked="0"/>
    </xf>
    <xf numFmtId="0" fontId="0" fillId="2" borderId="0" xfId="0" applyFill="1" applyProtection="1">
      <protection locked="0"/>
    </xf>
    <xf numFmtId="0" fontId="0" fillId="2" borderId="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2" fillId="0" borderId="6" xfId="0" applyFont="1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9" xfId="0" applyBorder="1" applyAlignment="1">
      <alignment horizontal="right" indent="1"/>
    </xf>
    <xf numFmtId="0" fontId="0" fillId="0" borderId="0" xfId="0" applyAlignment="1">
      <alignment horizontal="right" indent="1"/>
    </xf>
    <xf numFmtId="9" fontId="1" fillId="4" borderId="12" xfId="3" applyFont="1" applyFill="1" applyBorder="1" applyProtection="1">
      <protection locked="0"/>
    </xf>
  </cellXfs>
  <cellStyles count="4">
    <cellStyle name="Hyperlink" xfId="1" builtinId="8"/>
    <cellStyle name="Normal" xfId="0" builtinId="0"/>
    <cellStyle name="Normal 2" xfId="2" xr:uid="{4BC8E36D-60A2-404A-8E78-3F878F38B2E5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19051</xdr:rowOff>
    </xdr:from>
    <xdr:to>
      <xdr:col>4</xdr:col>
      <xdr:colOff>542926</xdr:colOff>
      <xdr:row>2</xdr:row>
      <xdr:rowOff>162606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FADDC-6F98-4E5D-99A5-A4961F10E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19051"/>
          <a:ext cx="2190750" cy="606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essickwinecellars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E09A9-864F-4E1C-BDC4-A72C12FD64B8}">
  <sheetPr codeName="Sheet1"/>
  <dimension ref="A1:AG96"/>
  <sheetViews>
    <sheetView showGridLines="0" tabSelected="1" zoomScaleNormal="100" workbookViewId="0">
      <pane xSplit="2" ySplit="18" topLeftCell="C19" activePane="bottomRight" state="frozen"/>
      <selection pane="topRight" activeCell="C1" sqref="C1"/>
      <selection pane="bottomLeft" activeCell="A17" sqref="A17"/>
      <selection pane="bottomRight" activeCell="C13" sqref="C13:E13"/>
    </sheetView>
  </sheetViews>
  <sheetFormatPr defaultRowHeight="14.25" x14ac:dyDescent="0.2"/>
  <cols>
    <col min="1" max="1" width="4.375" customWidth="1"/>
    <col min="3" max="4" width="6.625" customWidth="1"/>
    <col min="5" max="5" width="7.5" bestFit="1" customWidth="1"/>
    <col min="6" max="6" width="9.5" customWidth="1"/>
    <col min="7" max="7" width="8" customWidth="1"/>
    <col min="8" max="8" width="10.875" customWidth="1"/>
    <col min="9" max="9" width="6.875" customWidth="1"/>
    <col min="10" max="10" width="7.625" customWidth="1"/>
    <col min="11" max="11" width="8.625" customWidth="1"/>
    <col min="12" max="12" width="4.875" hidden="1" customWidth="1"/>
    <col min="13" max="13" width="9" hidden="1" customWidth="1"/>
    <col min="14" max="14" width="7.625" hidden="1" customWidth="1"/>
    <col min="15" max="15" width="6.125" hidden="1" customWidth="1"/>
    <col min="16" max="16" width="9" hidden="1" customWidth="1"/>
    <col min="17" max="17" width="4.75" hidden="1" customWidth="1"/>
    <col min="18" max="18" width="4.375" hidden="1" customWidth="1"/>
    <col min="19" max="23" width="9" hidden="1" customWidth="1"/>
    <col min="24" max="24" width="9" customWidth="1"/>
  </cols>
  <sheetData>
    <row r="1" spans="1:33" x14ac:dyDescent="0.2">
      <c r="K1" s="80">
        <v>45933</v>
      </c>
      <c r="O1" s="39"/>
      <c r="P1" s="39"/>
      <c r="Q1" s="39"/>
      <c r="R1" s="39"/>
      <c r="S1" s="39"/>
      <c r="T1" s="39"/>
      <c r="U1" s="39"/>
    </row>
    <row r="2" spans="1:33" ht="22.5" x14ac:dyDescent="0.2">
      <c r="G2" s="81" t="s">
        <v>0</v>
      </c>
      <c r="I2" s="56"/>
      <c r="J2" s="56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56"/>
      <c r="AE2" s="56"/>
    </row>
    <row r="3" spans="1:33" x14ac:dyDescent="0.2">
      <c r="I3" s="56"/>
      <c r="J3" s="56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</row>
    <row r="4" spans="1:33" ht="15" x14ac:dyDescent="0.25">
      <c r="A4" s="1"/>
      <c r="B4" s="1"/>
      <c r="C4" s="7" t="s">
        <v>12</v>
      </c>
      <c r="D4" s="7"/>
      <c r="E4" s="3"/>
      <c r="F4" s="3"/>
      <c r="G4" s="3"/>
      <c r="H4" s="3"/>
      <c r="I4" s="66"/>
      <c r="J4" s="66"/>
      <c r="K4" s="40"/>
      <c r="L4" s="40"/>
      <c r="M4" s="40"/>
      <c r="N4" s="61" t="s">
        <v>3</v>
      </c>
      <c r="O4" s="61" t="s">
        <v>2</v>
      </c>
      <c r="P4" s="61" t="s">
        <v>4</v>
      </c>
      <c r="Q4" s="71" t="s">
        <v>126</v>
      </c>
      <c r="R4" s="72">
        <f>VLOOKUP(J14,Q4:R10,2)</f>
        <v>0</v>
      </c>
      <c r="S4" s="115" t="s">
        <v>150</v>
      </c>
      <c r="T4" s="105"/>
      <c r="U4" s="73"/>
      <c r="V4" s="61" t="s">
        <v>163</v>
      </c>
      <c r="W4" s="77" t="s">
        <v>130</v>
      </c>
      <c r="Y4" s="40"/>
      <c r="Z4" s="40"/>
      <c r="AA4" s="40"/>
      <c r="AB4" s="40"/>
      <c r="AC4" s="40"/>
      <c r="AD4" s="40"/>
      <c r="AE4" s="40"/>
      <c r="AF4" s="3"/>
      <c r="AG4" s="3"/>
    </row>
    <row r="5" spans="1:33" ht="16.5" x14ac:dyDescent="0.3">
      <c r="A5" s="1"/>
      <c r="B5" s="1"/>
      <c r="E5" s="3"/>
      <c r="F5" s="3"/>
      <c r="G5" s="3"/>
      <c r="H5" s="3"/>
      <c r="I5" s="66"/>
      <c r="J5" s="66"/>
      <c r="K5" s="40"/>
      <c r="L5" s="40"/>
      <c r="M5" s="40"/>
      <c r="N5" s="41" t="s">
        <v>5</v>
      </c>
      <c r="O5" s="41" t="s">
        <v>5</v>
      </c>
      <c r="P5" s="41" t="s">
        <v>6</v>
      </c>
      <c r="Q5" s="109">
        <v>0</v>
      </c>
      <c r="R5" s="110">
        <v>0</v>
      </c>
      <c r="S5" s="111"/>
      <c r="T5" s="106" t="s">
        <v>139</v>
      </c>
      <c r="U5" s="74">
        <v>0</v>
      </c>
      <c r="V5" s="40" t="s">
        <v>164</v>
      </c>
      <c r="W5" s="78" t="s">
        <v>131</v>
      </c>
      <c r="Y5" s="40"/>
      <c r="Z5" s="40"/>
      <c r="AA5" s="40"/>
      <c r="AB5" s="40"/>
      <c r="AC5" s="40"/>
      <c r="AD5" s="40"/>
      <c r="AE5" s="40"/>
      <c r="AF5" s="3"/>
      <c r="AG5" s="3"/>
    </row>
    <row r="6" spans="1:33" ht="16.5" x14ac:dyDescent="0.3">
      <c r="A6" s="1"/>
      <c r="B6" s="1"/>
      <c r="C6" s="2"/>
      <c r="D6" s="2"/>
      <c r="E6" s="3"/>
      <c r="F6" s="3"/>
      <c r="G6" s="3"/>
      <c r="H6" s="48" t="s">
        <v>117</v>
      </c>
      <c r="I6" s="66"/>
      <c r="J6" s="66"/>
      <c r="K6" s="40"/>
      <c r="L6" s="40"/>
      <c r="M6" s="40"/>
      <c r="N6" s="41" t="s">
        <v>9</v>
      </c>
      <c r="O6" s="41" t="s">
        <v>121</v>
      </c>
      <c r="P6" s="41" t="s">
        <v>10</v>
      </c>
      <c r="Q6" s="109">
        <v>1</v>
      </c>
      <c r="R6" s="110">
        <v>0.06</v>
      </c>
      <c r="S6" s="111">
        <v>6</v>
      </c>
      <c r="T6" s="107" t="s">
        <v>138</v>
      </c>
      <c r="U6" s="74">
        <v>0</v>
      </c>
      <c r="V6" s="40" t="s">
        <v>165</v>
      </c>
      <c r="W6" s="78" t="s">
        <v>132</v>
      </c>
      <c r="Y6" s="40"/>
      <c r="Z6" s="40"/>
      <c r="AA6" s="40"/>
      <c r="AB6" s="40"/>
      <c r="AC6" s="40"/>
      <c r="AD6" s="40"/>
      <c r="AE6" s="40"/>
      <c r="AF6" s="3"/>
      <c r="AG6" s="3"/>
    </row>
    <row r="7" spans="1:33" ht="16.5" x14ac:dyDescent="0.3">
      <c r="A7" s="1"/>
      <c r="B7" s="21" t="s">
        <v>1</v>
      </c>
      <c r="C7" s="132"/>
      <c r="D7" s="133"/>
      <c r="E7" s="134"/>
      <c r="F7" s="134"/>
      <c r="G7" s="135"/>
      <c r="H7" s="87" t="s">
        <v>143</v>
      </c>
      <c r="I7" s="88"/>
      <c r="J7" s="89"/>
      <c r="K7" s="90"/>
      <c r="L7" s="39"/>
      <c r="M7" s="40"/>
      <c r="N7" s="41" t="s">
        <v>11</v>
      </c>
      <c r="O7" s="39"/>
      <c r="P7" s="41" t="s">
        <v>11</v>
      </c>
      <c r="Q7" s="109">
        <v>2</v>
      </c>
      <c r="R7" s="110">
        <v>0.1</v>
      </c>
      <c r="S7" s="111">
        <v>8</v>
      </c>
      <c r="T7" s="106" t="s">
        <v>140</v>
      </c>
      <c r="U7" s="75">
        <v>75</v>
      </c>
      <c r="V7" s="64"/>
      <c r="W7" s="78" t="s">
        <v>133</v>
      </c>
      <c r="X7" s="40"/>
      <c r="Y7" s="40"/>
      <c r="Z7" s="40"/>
      <c r="AA7" s="40"/>
      <c r="AB7" s="40"/>
      <c r="AC7" s="40"/>
      <c r="AD7" s="40"/>
      <c r="AE7" s="40"/>
      <c r="AF7" s="3"/>
      <c r="AG7" s="3"/>
    </row>
    <row r="8" spans="1:33" ht="16.5" x14ac:dyDescent="0.3">
      <c r="A8" s="1"/>
      <c r="B8" s="22" t="s">
        <v>112</v>
      </c>
      <c r="C8" s="136"/>
      <c r="D8" s="137"/>
      <c r="E8" s="138"/>
      <c r="F8" s="138"/>
      <c r="G8" s="139"/>
      <c r="H8" s="91"/>
      <c r="I8" s="92"/>
      <c r="J8" s="92"/>
      <c r="K8" s="93"/>
      <c r="L8" s="39"/>
      <c r="M8" s="41"/>
      <c r="N8" s="41" t="s">
        <v>13</v>
      </c>
      <c r="O8" s="41"/>
      <c r="P8" s="41"/>
      <c r="Q8" s="109">
        <v>3</v>
      </c>
      <c r="R8" s="110">
        <v>0.12</v>
      </c>
      <c r="S8" s="111">
        <v>12</v>
      </c>
      <c r="T8" s="107" t="s">
        <v>136</v>
      </c>
      <c r="U8" s="74">
        <v>175</v>
      </c>
      <c r="V8" s="54"/>
      <c r="W8" s="41"/>
      <c r="X8" s="41"/>
      <c r="Y8" s="41"/>
      <c r="Z8" s="41"/>
      <c r="AA8" s="41"/>
      <c r="AB8" s="41"/>
      <c r="AC8" s="41"/>
      <c r="AD8" s="41"/>
      <c r="AE8" s="41"/>
      <c r="AF8" s="1"/>
      <c r="AG8" s="1"/>
    </row>
    <row r="9" spans="1:33" ht="15" x14ac:dyDescent="0.25">
      <c r="A9" s="1"/>
      <c r="B9" s="22" t="s">
        <v>113</v>
      </c>
      <c r="C9" s="136"/>
      <c r="D9" s="137"/>
      <c r="E9" s="138"/>
      <c r="F9" s="138"/>
      <c r="G9" s="139"/>
      <c r="H9" s="91"/>
      <c r="I9" s="92"/>
      <c r="J9" s="92"/>
      <c r="K9" s="93"/>
      <c r="L9" s="39"/>
      <c r="M9" s="41"/>
      <c r="N9" s="39"/>
      <c r="O9" s="39"/>
      <c r="P9" s="39"/>
      <c r="Q9" s="109">
        <v>4</v>
      </c>
      <c r="R9" s="110">
        <v>0.17</v>
      </c>
      <c r="S9" s="111">
        <v>17</v>
      </c>
      <c r="T9" s="108"/>
      <c r="U9" s="76"/>
      <c r="V9" s="41"/>
      <c r="W9" s="41"/>
      <c r="X9" s="41"/>
      <c r="Y9" s="41"/>
      <c r="Z9" s="41"/>
      <c r="AA9" s="41"/>
      <c r="AB9" s="41"/>
      <c r="AC9" s="41"/>
      <c r="AD9" s="41"/>
      <c r="AE9" s="41"/>
      <c r="AF9" s="1"/>
      <c r="AG9" s="1"/>
    </row>
    <row r="10" spans="1:33" ht="15" x14ac:dyDescent="0.25">
      <c r="A10" s="1"/>
      <c r="B10" s="23" t="s">
        <v>7</v>
      </c>
      <c r="C10" s="127"/>
      <c r="D10" s="128"/>
      <c r="E10" s="130"/>
      <c r="F10" s="129" t="s">
        <v>168</v>
      </c>
      <c r="G10" s="131"/>
      <c r="H10" s="94"/>
      <c r="I10" s="95"/>
      <c r="J10" s="95"/>
      <c r="K10" s="96"/>
      <c r="L10" s="41"/>
      <c r="M10" s="41"/>
      <c r="N10" s="39"/>
      <c r="O10" s="39"/>
      <c r="P10" s="39"/>
      <c r="Q10" s="112">
        <v>5</v>
      </c>
      <c r="R10" s="113">
        <v>0.2</v>
      </c>
      <c r="S10" s="114">
        <v>20</v>
      </c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1"/>
      <c r="AG10" s="1"/>
    </row>
    <row r="11" spans="1:33" ht="6.75" customHeight="1" x14ac:dyDescent="0.25">
      <c r="A11" s="1"/>
      <c r="B11" s="1"/>
      <c r="C11" s="1"/>
      <c r="D11" s="1"/>
      <c r="E11" s="4"/>
      <c r="F11" s="5"/>
      <c r="G11" s="1"/>
      <c r="H11" s="1"/>
      <c r="I11" s="67"/>
      <c r="J11" s="67"/>
      <c r="K11" s="41"/>
      <c r="L11" s="41"/>
      <c r="M11" s="41"/>
      <c r="N11" s="39"/>
      <c r="O11" s="39"/>
      <c r="P11" s="3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1"/>
      <c r="AG11" s="1"/>
    </row>
    <row r="12" spans="1:33" ht="15.75" x14ac:dyDescent="0.25">
      <c r="A12" s="14" t="str">
        <f>IF(Stain=N5,"N","Y")</f>
        <v>N</v>
      </c>
      <c r="B12" s="25" t="s">
        <v>3</v>
      </c>
      <c r="C12" s="141" t="s">
        <v>5</v>
      </c>
      <c r="D12" s="141"/>
      <c r="E12" s="135"/>
      <c r="F12" s="28" t="s">
        <v>114</v>
      </c>
      <c r="G12" s="79">
        <f>E70</f>
        <v>0</v>
      </c>
      <c r="H12" s="146" t="s">
        <v>142</v>
      </c>
      <c r="I12" s="147"/>
      <c r="J12" s="82">
        <f>G12*G16</f>
        <v>0</v>
      </c>
      <c r="K12" s="83"/>
      <c r="L12" s="67"/>
      <c r="M12" s="67"/>
      <c r="N12" s="56"/>
      <c r="O12" s="56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1"/>
      <c r="AG12" s="1"/>
    </row>
    <row r="13" spans="1:33" ht="15.75" x14ac:dyDescent="0.25">
      <c r="A13" s="14" t="str">
        <f>IF(Clear=O5,"N","Y")</f>
        <v>N</v>
      </c>
      <c r="B13" s="26" t="s">
        <v>2</v>
      </c>
      <c r="C13" s="140" t="s">
        <v>5</v>
      </c>
      <c r="D13" s="140"/>
      <c r="E13" s="139"/>
      <c r="F13" s="29" t="s">
        <v>115</v>
      </c>
      <c r="G13" s="30">
        <f>C70</f>
        <v>0</v>
      </c>
      <c r="H13" s="148" t="s">
        <v>141</v>
      </c>
      <c r="I13" s="149"/>
      <c r="J13" s="116">
        <f>IF(J14&lt;1,0,IF(G12&gt;0,MAX(350,R4*H70*0.5)+L13,0))</f>
        <v>0</v>
      </c>
      <c r="K13" s="84"/>
      <c r="L13" s="68">
        <v>200</v>
      </c>
      <c r="M13" s="67"/>
      <c r="N13" s="56"/>
      <c r="O13" s="56"/>
      <c r="P13" s="69" t="s">
        <v>122</v>
      </c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1"/>
      <c r="AG13" s="1"/>
    </row>
    <row r="14" spans="1:33" ht="15.75" x14ac:dyDescent="0.25">
      <c r="A14" s="14" t="str">
        <f>IF(Wood=P5,"N","Y")</f>
        <v>Y</v>
      </c>
      <c r="B14" s="26" t="s">
        <v>4</v>
      </c>
      <c r="C14" s="140" t="s">
        <v>10</v>
      </c>
      <c r="D14" s="140"/>
      <c r="E14" s="139"/>
      <c r="F14" s="29" t="s">
        <v>162</v>
      </c>
      <c r="G14" s="121">
        <f>P70</f>
        <v>0</v>
      </c>
      <c r="H14" s="148" t="s">
        <v>127</v>
      </c>
      <c r="I14" s="149"/>
      <c r="J14" s="85">
        <v>0</v>
      </c>
      <c r="K14" s="86"/>
      <c r="L14" s="56" t="s">
        <v>148</v>
      </c>
      <c r="M14" s="103">
        <f>T70</f>
        <v>0</v>
      </c>
      <c r="O14" s="56"/>
      <c r="P14" s="56"/>
      <c r="Q14" s="56"/>
      <c r="R14" s="56"/>
      <c r="S14" s="56"/>
      <c r="T14" s="98">
        <f>SUM(T19:T56)</f>
        <v>0</v>
      </c>
      <c r="U14" s="56"/>
      <c r="V14" s="56"/>
      <c r="AA14" s="56"/>
      <c r="AB14" s="56"/>
      <c r="AC14" s="56"/>
      <c r="AD14" s="56"/>
      <c r="AE14" s="56"/>
    </row>
    <row r="15" spans="1:33" ht="15.75" x14ac:dyDescent="0.25">
      <c r="A15" s="14"/>
      <c r="B15" s="26" t="s">
        <v>130</v>
      </c>
      <c r="C15" s="140" t="s">
        <v>132</v>
      </c>
      <c r="D15" s="140"/>
      <c r="E15" s="139"/>
      <c r="F15" s="29" t="s">
        <v>8</v>
      </c>
      <c r="G15" s="30">
        <f>G70</f>
        <v>0</v>
      </c>
      <c r="H15" s="148" t="s">
        <v>137</v>
      </c>
      <c r="I15" s="149"/>
      <c r="J15" s="120" t="s">
        <v>136</v>
      </c>
      <c r="K15" s="124"/>
      <c r="L15" s="56" t="s">
        <v>149</v>
      </c>
      <c r="M15" s="104"/>
      <c r="N15" s="70"/>
      <c r="O15" s="56"/>
      <c r="P15" s="56"/>
      <c r="Q15" s="56"/>
      <c r="R15" s="56"/>
      <c r="S15" s="56"/>
      <c r="T15" s="56"/>
      <c r="U15" s="56"/>
      <c r="V15" s="56"/>
      <c r="AA15" s="56"/>
      <c r="AB15" s="56"/>
      <c r="AC15" s="56"/>
      <c r="AD15" s="56"/>
      <c r="AE15" s="56"/>
    </row>
    <row r="16" spans="1:33" ht="15.75" x14ac:dyDescent="0.25">
      <c r="A16" s="14"/>
      <c r="B16" s="27" t="s">
        <v>151</v>
      </c>
      <c r="C16" s="142" t="s">
        <v>164</v>
      </c>
      <c r="D16" s="142"/>
      <c r="E16" s="143"/>
      <c r="F16" s="31" t="s">
        <v>135</v>
      </c>
      <c r="G16" s="150">
        <v>1</v>
      </c>
      <c r="H16" s="144"/>
      <c r="I16" s="145"/>
      <c r="J16" s="123"/>
      <c r="K16" s="122"/>
      <c r="L16" s="56"/>
      <c r="M16" s="104"/>
      <c r="N16" s="70"/>
      <c r="O16" s="56"/>
      <c r="P16" s="56"/>
      <c r="Q16" s="56"/>
      <c r="R16" s="56"/>
      <c r="S16" s="56"/>
      <c r="T16" s="56"/>
      <c r="U16" s="56"/>
      <c r="V16" s="56"/>
      <c r="AA16" s="56"/>
      <c r="AB16" s="56"/>
      <c r="AC16" s="56"/>
      <c r="AD16" s="56"/>
      <c r="AE16" s="56"/>
    </row>
    <row r="17" spans="1:24" ht="8.25" customHeight="1" x14ac:dyDescent="0.25">
      <c r="A17" s="14"/>
      <c r="B17" s="6"/>
      <c r="C17" s="6"/>
      <c r="D17" s="6"/>
      <c r="E17" s="6"/>
      <c r="F17" s="5"/>
      <c r="J17" s="8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</row>
    <row r="18" spans="1:24" ht="38.25" customHeight="1" x14ac:dyDescent="0.25">
      <c r="B18" s="44" t="s">
        <v>14</v>
      </c>
      <c r="C18" s="45" t="s">
        <v>15</v>
      </c>
      <c r="D18" s="51" t="s">
        <v>128</v>
      </c>
      <c r="E18" s="51" t="s">
        <v>129</v>
      </c>
      <c r="F18" s="46" t="s">
        <v>16</v>
      </c>
      <c r="G18" s="60" t="s">
        <v>17</v>
      </c>
      <c r="H18" s="47" t="s">
        <v>116</v>
      </c>
      <c r="I18" s="51" t="s">
        <v>3</v>
      </c>
      <c r="J18" s="51" t="s">
        <v>120</v>
      </c>
      <c r="K18" s="65" t="s">
        <v>118</v>
      </c>
      <c r="L18" s="63" t="s">
        <v>134</v>
      </c>
      <c r="M18" s="39"/>
      <c r="N18" s="62" t="s">
        <v>125</v>
      </c>
      <c r="O18" s="39"/>
      <c r="P18" s="100" t="s">
        <v>161</v>
      </c>
      <c r="Q18" s="99" t="s">
        <v>144</v>
      </c>
      <c r="R18" s="99" t="s">
        <v>145</v>
      </c>
      <c r="S18" s="100" t="s">
        <v>146</v>
      </c>
      <c r="T18" s="100" t="s">
        <v>147</v>
      </c>
      <c r="U18" s="39"/>
      <c r="V18" s="39"/>
      <c r="W18" s="39"/>
      <c r="X18" s="39"/>
    </row>
    <row r="19" spans="1:24" ht="15.75" x14ac:dyDescent="0.25">
      <c r="B19" s="32" t="s">
        <v>18</v>
      </c>
      <c r="C19" s="33"/>
      <c r="D19" s="57" t="str">
        <f t="shared" ref="D19:D50" si="0">IF(C19&gt;0,E19/C19,"")</f>
        <v/>
      </c>
      <c r="E19" s="58">
        <f t="shared" ref="E19:E66" si="1">C19*(H19+IF($A$12="Y",I19)+IF($A$13="Y",J19)+IF($A$14="Y",K19))</f>
        <v>0</v>
      </c>
      <c r="F19" s="34" t="s">
        <v>19</v>
      </c>
      <c r="G19" s="35">
        <f t="shared" ref="G19:G56" si="2">L19*C19</f>
        <v>0</v>
      </c>
      <c r="H19" s="42">
        <v>1336</v>
      </c>
      <c r="I19" s="17">
        <v>172</v>
      </c>
      <c r="J19" s="36">
        <v>230</v>
      </c>
      <c r="K19" s="43">
        <v>207</v>
      </c>
      <c r="L19" s="24">
        <v>73</v>
      </c>
      <c r="M19" s="11">
        <v>2093</v>
      </c>
      <c r="N19" s="49">
        <f t="shared" ref="N19:N55" si="3">H19*C19</f>
        <v>0</v>
      </c>
      <c r="O19" s="54"/>
      <c r="P19" s="98">
        <f>Q19*C19</f>
        <v>0</v>
      </c>
      <c r="Q19" s="97">
        <v>18</v>
      </c>
      <c r="R19" s="10">
        <v>77</v>
      </c>
      <c r="S19" s="98">
        <f>R19*Q19/144</f>
        <v>9.625</v>
      </c>
      <c r="T19" s="98">
        <f t="shared" ref="T19:T35" si="4">S19*C19</f>
        <v>0</v>
      </c>
      <c r="U19" s="39"/>
      <c r="V19" s="39"/>
      <c r="W19" s="39"/>
      <c r="X19" s="39"/>
    </row>
    <row r="20" spans="1:24" ht="15.75" x14ac:dyDescent="0.25">
      <c r="B20" s="9" t="s">
        <v>22</v>
      </c>
      <c r="C20" s="16"/>
      <c r="D20" s="57" t="str">
        <f t="shared" si="0"/>
        <v/>
      </c>
      <c r="E20" s="59">
        <f t="shared" si="1"/>
        <v>0</v>
      </c>
      <c r="F20" s="18" t="s">
        <v>21</v>
      </c>
      <c r="G20" s="15">
        <f t="shared" si="2"/>
        <v>0</v>
      </c>
      <c r="H20" s="37">
        <v>1675</v>
      </c>
      <c r="I20" s="17">
        <v>261</v>
      </c>
      <c r="J20" s="19">
        <v>348</v>
      </c>
      <c r="K20" s="38">
        <v>313</v>
      </c>
      <c r="L20" s="20">
        <v>81</v>
      </c>
      <c r="M20" s="11">
        <v>2343</v>
      </c>
      <c r="N20" s="49">
        <f t="shared" si="3"/>
        <v>0</v>
      </c>
      <c r="O20" s="54"/>
      <c r="P20" s="98">
        <f t="shared" ref="P20:P56" si="5">Q20*C20</f>
        <v>0</v>
      </c>
      <c r="Q20" s="97">
        <v>18</v>
      </c>
      <c r="R20" s="10">
        <v>77</v>
      </c>
      <c r="S20" s="98">
        <f t="shared" ref="S20:S56" si="6">R20*Q20/144</f>
        <v>9.625</v>
      </c>
      <c r="T20" s="98">
        <f t="shared" si="4"/>
        <v>0</v>
      </c>
      <c r="U20" s="39"/>
      <c r="V20" s="39"/>
      <c r="W20" s="39"/>
      <c r="X20" s="39"/>
    </row>
    <row r="21" spans="1:24" ht="15.75" x14ac:dyDescent="0.25">
      <c r="B21" s="9" t="s">
        <v>20</v>
      </c>
      <c r="C21" s="16"/>
      <c r="D21" s="57" t="str">
        <f t="shared" si="0"/>
        <v/>
      </c>
      <c r="E21" s="59">
        <f t="shared" si="1"/>
        <v>0</v>
      </c>
      <c r="F21" s="18" t="s">
        <v>23</v>
      </c>
      <c r="G21" s="15">
        <f t="shared" si="2"/>
        <v>0</v>
      </c>
      <c r="H21" s="37">
        <v>1786</v>
      </c>
      <c r="I21" s="17">
        <v>158</v>
      </c>
      <c r="J21" s="19">
        <v>210</v>
      </c>
      <c r="K21" s="38">
        <v>189</v>
      </c>
      <c r="L21" s="20">
        <v>52</v>
      </c>
      <c r="M21" s="11">
        <v>2597</v>
      </c>
      <c r="N21" s="49">
        <f t="shared" si="3"/>
        <v>0</v>
      </c>
      <c r="O21" s="50"/>
      <c r="P21" s="98">
        <f t="shared" si="5"/>
        <v>0</v>
      </c>
      <c r="Q21" s="97">
        <v>18</v>
      </c>
      <c r="R21" s="10">
        <v>77</v>
      </c>
      <c r="S21" s="98">
        <f t="shared" si="6"/>
        <v>9.625</v>
      </c>
      <c r="T21" s="98">
        <f t="shared" si="4"/>
        <v>0</v>
      </c>
    </row>
    <row r="22" spans="1:24" ht="15.75" x14ac:dyDescent="0.25">
      <c r="B22" s="9" t="s">
        <v>24</v>
      </c>
      <c r="C22" s="16"/>
      <c r="D22" s="57" t="str">
        <f t="shared" si="0"/>
        <v/>
      </c>
      <c r="E22" s="59">
        <f t="shared" si="1"/>
        <v>0</v>
      </c>
      <c r="F22" s="18" t="s">
        <v>25</v>
      </c>
      <c r="G22" s="15">
        <f t="shared" si="2"/>
        <v>0</v>
      </c>
      <c r="H22" s="37">
        <v>1779</v>
      </c>
      <c r="I22" s="17">
        <v>217</v>
      </c>
      <c r="J22" s="19">
        <v>289</v>
      </c>
      <c r="K22" s="38">
        <v>260</v>
      </c>
      <c r="L22" s="20">
        <v>60</v>
      </c>
      <c r="M22" s="11">
        <v>2545</v>
      </c>
      <c r="N22" s="49">
        <f t="shared" si="3"/>
        <v>0</v>
      </c>
      <c r="O22" s="50"/>
      <c r="P22" s="98">
        <f t="shared" si="5"/>
        <v>0</v>
      </c>
      <c r="Q22" s="97">
        <v>18</v>
      </c>
      <c r="R22" s="10">
        <v>77</v>
      </c>
      <c r="S22" s="98">
        <f t="shared" si="6"/>
        <v>9.625</v>
      </c>
      <c r="T22" s="98">
        <f t="shared" si="4"/>
        <v>0</v>
      </c>
    </row>
    <row r="23" spans="1:24" ht="15.75" x14ac:dyDescent="0.25">
      <c r="B23" s="9" t="s">
        <v>26</v>
      </c>
      <c r="C23" s="16"/>
      <c r="D23" s="57" t="str">
        <f t="shared" si="0"/>
        <v/>
      </c>
      <c r="E23" s="59">
        <f t="shared" si="1"/>
        <v>0</v>
      </c>
      <c r="F23" s="18" t="s">
        <v>27</v>
      </c>
      <c r="G23" s="15">
        <f t="shared" si="2"/>
        <v>0</v>
      </c>
      <c r="H23" s="37">
        <v>1970</v>
      </c>
      <c r="I23" s="17">
        <v>305</v>
      </c>
      <c r="J23" s="19">
        <v>407</v>
      </c>
      <c r="K23" s="38">
        <v>366</v>
      </c>
      <c r="L23" s="20">
        <v>68</v>
      </c>
      <c r="M23" s="11">
        <v>3048</v>
      </c>
      <c r="N23" s="49">
        <f t="shared" si="3"/>
        <v>0</v>
      </c>
      <c r="O23" s="50"/>
      <c r="P23" s="98">
        <f t="shared" si="5"/>
        <v>0</v>
      </c>
      <c r="Q23" s="97">
        <v>18</v>
      </c>
      <c r="R23" s="10">
        <v>77</v>
      </c>
      <c r="S23" s="98">
        <f t="shared" si="6"/>
        <v>9.625</v>
      </c>
      <c r="T23" s="98">
        <f t="shared" si="4"/>
        <v>0</v>
      </c>
      <c r="U23" s="49">
        <f>H23*2*0.5</f>
        <v>1970</v>
      </c>
      <c r="V23" s="49">
        <f>U23*$R$4</f>
        <v>0</v>
      </c>
      <c r="W23" s="102" t="e">
        <f>V23/T23</f>
        <v>#DIV/0!</v>
      </c>
    </row>
    <row r="24" spans="1:24" ht="15.75" x14ac:dyDescent="0.25">
      <c r="B24" s="9" t="s">
        <v>28</v>
      </c>
      <c r="C24" s="16"/>
      <c r="D24" s="57" t="str">
        <f t="shared" si="0"/>
        <v/>
      </c>
      <c r="E24" s="59">
        <f t="shared" si="1"/>
        <v>0</v>
      </c>
      <c r="F24" s="18" t="s">
        <v>29</v>
      </c>
      <c r="G24" s="15">
        <f t="shared" si="2"/>
        <v>0</v>
      </c>
      <c r="H24" s="37">
        <v>1623</v>
      </c>
      <c r="I24" s="17">
        <v>191</v>
      </c>
      <c r="J24" s="19">
        <v>255</v>
      </c>
      <c r="K24" s="38">
        <v>229</v>
      </c>
      <c r="L24" s="20">
        <v>85</v>
      </c>
      <c r="M24" s="11">
        <v>2478</v>
      </c>
      <c r="N24" s="49">
        <f t="shared" si="3"/>
        <v>0</v>
      </c>
      <c r="O24" s="50"/>
      <c r="P24" s="98">
        <f t="shared" si="5"/>
        <v>0</v>
      </c>
      <c r="Q24" s="97">
        <v>18</v>
      </c>
      <c r="R24" s="10">
        <v>88</v>
      </c>
      <c r="S24" s="98">
        <f t="shared" si="6"/>
        <v>11</v>
      </c>
      <c r="T24" s="98">
        <f t="shared" si="4"/>
        <v>0</v>
      </c>
    </row>
    <row r="25" spans="1:24" ht="15.75" x14ac:dyDescent="0.25">
      <c r="B25" s="9" t="s">
        <v>30</v>
      </c>
      <c r="C25" s="16"/>
      <c r="D25" s="57" t="str">
        <f t="shared" si="0"/>
        <v/>
      </c>
      <c r="E25" s="59">
        <f t="shared" si="1"/>
        <v>0</v>
      </c>
      <c r="F25" s="18" t="s">
        <v>31</v>
      </c>
      <c r="G25" s="15">
        <f t="shared" si="2"/>
        <v>0</v>
      </c>
      <c r="H25" s="37">
        <v>2004</v>
      </c>
      <c r="I25" s="17">
        <v>311</v>
      </c>
      <c r="J25" s="19">
        <v>415</v>
      </c>
      <c r="K25" s="38">
        <v>374</v>
      </c>
      <c r="L25" s="20">
        <v>93</v>
      </c>
      <c r="M25" s="11">
        <v>2728</v>
      </c>
      <c r="N25" s="49">
        <f t="shared" si="3"/>
        <v>0</v>
      </c>
      <c r="O25" s="50"/>
      <c r="P25" s="98">
        <f t="shared" si="5"/>
        <v>0</v>
      </c>
      <c r="Q25" s="97">
        <v>18</v>
      </c>
      <c r="R25" s="10">
        <v>88</v>
      </c>
      <c r="S25" s="98">
        <f t="shared" si="6"/>
        <v>11</v>
      </c>
      <c r="T25" s="98">
        <f t="shared" si="4"/>
        <v>0</v>
      </c>
    </row>
    <row r="26" spans="1:24" ht="15.75" x14ac:dyDescent="0.25">
      <c r="B26" s="9" t="s">
        <v>32</v>
      </c>
      <c r="C26" s="16"/>
      <c r="D26" s="57" t="str">
        <f t="shared" si="0"/>
        <v/>
      </c>
      <c r="E26" s="59">
        <f t="shared" si="1"/>
        <v>0</v>
      </c>
      <c r="F26" s="18" t="s">
        <v>33</v>
      </c>
      <c r="G26" s="15">
        <f t="shared" si="2"/>
        <v>0</v>
      </c>
      <c r="H26" s="37">
        <v>1895</v>
      </c>
      <c r="I26" s="17">
        <v>176</v>
      </c>
      <c r="J26" s="19">
        <v>235</v>
      </c>
      <c r="K26" s="38">
        <v>212</v>
      </c>
      <c r="L26" s="20">
        <v>64</v>
      </c>
      <c r="M26" s="11">
        <v>3104</v>
      </c>
      <c r="N26" s="49">
        <f t="shared" si="3"/>
        <v>0</v>
      </c>
      <c r="O26" s="50"/>
      <c r="P26" s="98">
        <f t="shared" si="5"/>
        <v>0</v>
      </c>
      <c r="Q26" s="97">
        <v>18</v>
      </c>
      <c r="R26" s="10">
        <v>88</v>
      </c>
      <c r="S26" s="98">
        <f t="shared" si="6"/>
        <v>11</v>
      </c>
      <c r="T26" s="98">
        <f t="shared" si="4"/>
        <v>0</v>
      </c>
    </row>
    <row r="27" spans="1:24" ht="15.75" x14ac:dyDescent="0.25">
      <c r="B27" s="9" t="s">
        <v>34</v>
      </c>
      <c r="C27" s="16"/>
      <c r="D27" s="57" t="str">
        <f t="shared" si="0"/>
        <v/>
      </c>
      <c r="E27" s="59">
        <f t="shared" si="1"/>
        <v>0</v>
      </c>
      <c r="F27" s="18" t="s">
        <v>35</v>
      </c>
      <c r="G27" s="15">
        <f t="shared" si="2"/>
        <v>0</v>
      </c>
      <c r="H27" s="37">
        <v>2098</v>
      </c>
      <c r="I27" s="17">
        <v>235</v>
      </c>
      <c r="J27" s="19">
        <v>314</v>
      </c>
      <c r="K27" s="38">
        <v>283</v>
      </c>
      <c r="L27" s="20">
        <v>72</v>
      </c>
      <c r="M27" s="11">
        <v>2930</v>
      </c>
      <c r="N27" s="49">
        <f t="shared" si="3"/>
        <v>0</v>
      </c>
      <c r="O27" s="50"/>
      <c r="P27" s="98">
        <f t="shared" si="5"/>
        <v>0</v>
      </c>
      <c r="Q27" s="97">
        <v>18</v>
      </c>
      <c r="R27" s="10">
        <v>88</v>
      </c>
      <c r="S27" s="98">
        <f t="shared" si="6"/>
        <v>11</v>
      </c>
      <c r="T27" s="98">
        <f t="shared" si="4"/>
        <v>0</v>
      </c>
    </row>
    <row r="28" spans="1:24" ht="15.75" x14ac:dyDescent="0.25">
      <c r="B28" s="9" t="s">
        <v>36</v>
      </c>
      <c r="C28" s="16"/>
      <c r="D28" s="57" t="str">
        <f t="shared" si="0"/>
        <v/>
      </c>
      <c r="E28" s="59">
        <f t="shared" si="1"/>
        <v>0</v>
      </c>
      <c r="F28" s="18" t="s">
        <v>37</v>
      </c>
      <c r="G28" s="15">
        <f t="shared" si="2"/>
        <v>0</v>
      </c>
      <c r="H28" s="37">
        <v>2299</v>
      </c>
      <c r="I28" s="17">
        <v>356</v>
      </c>
      <c r="J28" s="19">
        <v>474</v>
      </c>
      <c r="K28" s="38">
        <v>427</v>
      </c>
      <c r="L28" s="20">
        <v>80</v>
      </c>
      <c r="M28" s="11">
        <v>3556</v>
      </c>
      <c r="N28" s="49">
        <f t="shared" si="3"/>
        <v>0</v>
      </c>
      <c r="O28" s="50"/>
      <c r="P28" s="98">
        <f t="shared" si="5"/>
        <v>0</v>
      </c>
      <c r="Q28" s="97">
        <v>18</v>
      </c>
      <c r="R28" s="10">
        <v>88</v>
      </c>
      <c r="S28" s="98">
        <f t="shared" si="6"/>
        <v>11</v>
      </c>
      <c r="T28" s="98">
        <f t="shared" si="4"/>
        <v>0</v>
      </c>
      <c r="U28" s="49">
        <f>H28*2*0.5</f>
        <v>2299</v>
      </c>
      <c r="V28" s="49">
        <f>U28*$R$4</f>
        <v>0</v>
      </c>
      <c r="W28" s="102" t="e">
        <f>V28/T28</f>
        <v>#DIV/0!</v>
      </c>
    </row>
    <row r="29" spans="1:24" ht="15.75" x14ac:dyDescent="0.25">
      <c r="B29" s="9" t="s">
        <v>38</v>
      </c>
      <c r="C29" s="16"/>
      <c r="D29" s="57" t="str">
        <f t="shared" si="0"/>
        <v/>
      </c>
      <c r="E29" s="59">
        <f t="shared" si="1"/>
        <v>0</v>
      </c>
      <c r="F29" s="18" t="s">
        <v>39</v>
      </c>
      <c r="G29" s="15">
        <f t="shared" si="2"/>
        <v>0</v>
      </c>
      <c r="H29" s="37">
        <v>1900</v>
      </c>
      <c r="I29" s="17">
        <v>236</v>
      </c>
      <c r="J29" s="19">
        <v>314</v>
      </c>
      <c r="K29" s="38">
        <v>283</v>
      </c>
      <c r="L29" s="20">
        <v>108</v>
      </c>
      <c r="M29" s="11">
        <v>2944</v>
      </c>
      <c r="N29" s="49">
        <f t="shared" si="3"/>
        <v>0</v>
      </c>
      <c r="O29" s="50"/>
      <c r="P29" s="98">
        <f t="shared" si="5"/>
        <v>0</v>
      </c>
      <c r="Q29" s="97">
        <v>28</v>
      </c>
      <c r="R29" s="10">
        <v>77</v>
      </c>
      <c r="S29" s="98">
        <f t="shared" si="6"/>
        <v>14.972222222222221</v>
      </c>
      <c r="T29" s="98">
        <f t="shared" si="4"/>
        <v>0</v>
      </c>
    </row>
    <row r="30" spans="1:24" ht="15.75" x14ac:dyDescent="0.25">
      <c r="B30" s="9" t="s">
        <v>40</v>
      </c>
      <c r="C30" s="16"/>
      <c r="D30" s="57" t="str">
        <f t="shared" si="0"/>
        <v/>
      </c>
      <c r="E30" s="59">
        <f t="shared" si="1"/>
        <v>0</v>
      </c>
      <c r="F30" s="18" t="s">
        <v>41</v>
      </c>
      <c r="G30" s="15">
        <f t="shared" si="2"/>
        <v>0</v>
      </c>
      <c r="H30" s="37">
        <v>2416</v>
      </c>
      <c r="I30" s="17">
        <v>373</v>
      </c>
      <c r="J30" s="19">
        <v>498</v>
      </c>
      <c r="K30" s="38">
        <v>448</v>
      </c>
      <c r="L30" s="20">
        <v>120</v>
      </c>
      <c r="M30" s="11">
        <v>3735</v>
      </c>
      <c r="N30" s="49">
        <f t="shared" si="3"/>
        <v>0</v>
      </c>
      <c r="O30" s="50"/>
      <c r="P30" s="98">
        <f t="shared" si="5"/>
        <v>0</v>
      </c>
      <c r="Q30" s="97">
        <v>28</v>
      </c>
      <c r="R30" s="10">
        <v>77</v>
      </c>
      <c r="S30" s="98">
        <f t="shared" si="6"/>
        <v>14.972222222222221</v>
      </c>
      <c r="T30" s="98">
        <f t="shared" si="4"/>
        <v>0</v>
      </c>
    </row>
    <row r="31" spans="1:24" ht="15.75" x14ac:dyDescent="0.25">
      <c r="B31" s="9" t="s">
        <v>42</v>
      </c>
      <c r="C31" s="16"/>
      <c r="D31" s="57" t="str">
        <f t="shared" si="0"/>
        <v/>
      </c>
      <c r="E31" s="59">
        <f t="shared" si="1"/>
        <v>0</v>
      </c>
      <c r="F31" s="18" t="s">
        <v>43</v>
      </c>
      <c r="G31" s="15">
        <f t="shared" si="2"/>
        <v>0</v>
      </c>
      <c r="H31" s="37">
        <v>2285</v>
      </c>
      <c r="I31" s="17">
        <v>208</v>
      </c>
      <c r="J31" s="19">
        <v>277</v>
      </c>
      <c r="K31" s="38">
        <v>249</v>
      </c>
      <c r="L31" s="20">
        <v>78</v>
      </c>
      <c r="M31" s="11">
        <v>3272</v>
      </c>
      <c r="N31" s="49">
        <f t="shared" si="3"/>
        <v>0</v>
      </c>
      <c r="O31" s="50"/>
      <c r="P31" s="98">
        <f t="shared" si="5"/>
        <v>0</v>
      </c>
      <c r="Q31" s="97">
        <v>28</v>
      </c>
      <c r="R31" s="10">
        <v>77</v>
      </c>
      <c r="S31" s="98">
        <f t="shared" si="6"/>
        <v>14.972222222222221</v>
      </c>
      <c r="T31" s="98">
        <f t="shared" si="4"/>
        <v>0</v>
      </c>
    </row>
    <row r="32" spans="1:24" ht="15.75" x14ac:dyDescent="0.25">
      <c r="B32" s="9" t="s">
        <v>44</v>
      </c>
      <c r="C32" s="16"/>
      <c r="D32" s="57" t="str">
        <f t="shared" si="0"/>
        <v/>
      </c>
      <c r="E32" s="59">
        <f t="shared" si="1"/>
        <v>0</v>
      </c>
      <c r="F32" s="18" t="s">
        <v>45</v>
      </c>
      <c r="G32" s="15">
        <f t="shared" si="2"/>
        <v>0</v>
      </c>
      <c r="H32" s="37">
        <v>2486</v>
      </c>
      <c r="I32" s="17">
        <v>300</v>
      </c>
      <c r="J32" s="19">
        <v>400</v>
      </c>
      <c r="K32" s="38">
        <v>360</v>
      </c>
      <c r="L32" s="20">
        <v>90</v>
      </c>
      <c r="M32" s="11">
        <v>3546</v>
      </c>
      <c r="N32" s="49">
        <f t="shared" si="3"/>
        <v>0</v>
      </c>
      <c r="O32" s="50"/>
      <c r="P32" s="98">
        <f t="shared" si="5"/>
        <v>0</v>
      </c>
      <c r="Q32" s="97">
        <v>28</v>
      </c>
      <c r="R32" s="10">
        <v>77</v>
      </c>
      <c r="S32" s="98">
        <f t="shared" si="6"/>
        <v>14.972222222222221</v>
      </c>
      <c r="T32" s="98">
        <f t="shared" si="4"/>
        <v>0</v>
      </c>
    </row>
    <row r="33" spans="2:23" ht="15.75" x14ac:dyDescent="0.25">
      <c r="B33" s="9" t="s">
        <v>46</v>
      </c>
      <c r="C33" s="16"/>
      <c r="D33" s="57" t="str">
        <f t="shared" si="0"/>
        <v/>
      </c>
      <c r="E33" s="59">
        <f t="shared" si="1"/>
        <v>0</v>
      </c>
      <c r="F33" s="18" t="s">
        <v>47</v>
      </c>
      <c r="G33" s="15">
        <f t="shared" si="2"/>
        <v>0</v>
      </c>
      <c r="H33" s="37">
        <v>2842</v>
      </c>
      <c r="I33" s="17">
        <v>437</v>
      </c>
      <c r="J33" s="19">
        <v>583</v>
      </c>
      <c r="K33" s="38">
        <v>525</v>
      </c>
      <c r="L33" s="20">
        <v>102</v>
      </c>
      <c r="M33" s="11">
        <v>4387</v>
      </c>
      <c r="N33" s="49">
        <f t="shared" si="3"/>
        <v>0</v>
      </c>
      <c r="O33" s="50"/>
      <c r="P33" s="98">
        <f t="shared" si="5"/>
        <v>0</v>
      </c>
      <c r="Q33" s="97">
        <v>28</v>
      </c>
      <c r="R33" s="10">
        <v>77</v>
      </c>
      <c r="S33" s="98">
        <f t="shared" si="6"/>
        <v>14.972222222222221</v>
      </c>
      <c r="T33" s="98">
        <f t="shared" si="4"/>
        <v>0</v>
      </c>
      <c r="U33" s="101">
        <f t="shared" ref="U33:U38" si="7">H33*2*0.5</f>
        <v>2842</v>
      </c>
      <c r="V33" s="49">
        <f t="shared" ref="V33:V38" si="8">U33*$R$4</f>
        <v>0</v>
      </c>
      <c r="W33" s="102" t="e">
        <f>V33/T33</f>
        <v>#DIV/0!</v>
      </c>
    </row>
    <row r="34" spans="2:23" ht="15.75" x14ac:dyDescent="0.25">
      <c r="B34" s="9" t="s">
        <v>48</v>
      </c>
      <c r="C34" s="16"/>
      <c r="D34" s="57" t="str">
        <f t="shared" si="0"/>
        <v/>
      </c>
      <c r="E34" s="59">
        <f t="shared" si="1"/>
        <v>0</v>
      </c>
      <c r="F34" s="18" t="s">
        <v>49</v>
      </c>
      <c r="G34" s="15">
        <f t="shared" si="2"/>
        <v>0</v>
      </c>
      <c r="H34" s="37">
        <v>2322</v>
      </c>
      <c r="I34" s="17">
        <v>261</v>
      </c>
      <c r="J34" s="19">
        <v>348</v>
      </c>
      <c r="K34" s="38">
        <v>314</v>
      </c>
      <c r="L34" s="20">
        <v>126</v>
      </c>
      <c r="M34" s="11">
        <v>3502</v>
      </c>
      <c r="N34" s="49">
        <f t="shared" si="3"/>
        <v>0</v>
      </c>
      <c r="O34" s="50"/>
      <c r="P34" s="98">
        <f t="shared" si="5"/>
        <v>0</v>
      </c>
      <c r="Q34" s="97">
        <v>28</v>
      </c>
      <c r="R34" s="10">
        <v>88</v>
      </c>
      <c r="S34" s="98">
        <f t="shared" si="6"/>
        <v>17.111111111111111</v>
      </c>
      <c r="T34" s="98">
        <f t="shared" si="4"/>
        <v>0</v>
      </c>
      <c r="U34" s="101">
        <f t="shared" si="7"/>
        <v>2322</v>
      </c>
      <c r="V34" s="49">
        <f t="shared" si="8"/>
        <v>0</v>
      </c>
      <c r="W34" s="102" t="e">
        <f t="shared" ref="W34:W37" si="9">V34/T34</f>
        <v>#DIV/0!</v>
      </c>
    </row>
    <row r="35" spans="2:23" ht="15.75" x14ac:dyDescent="0.25">
      <c r="B35" s="9" t="s">
        <v>50</v>
      </c>
      <c r="C35" s="16"/>
      <c r="D35" s="57" t="str">
        <f t="shared" si="0"/>
        <v/>
      </c>
      <c r="E35" s="59">
        <f t="shared" si="1"/>
        <v>0</v>
      </c>
      <c r="F35" s="18" t="s">
        <v>51</v>
      </c>
      <c r="G35" s="15">
        <f t="shared" si="2"/>
        <v>0</v>
      </c>
      <c r="H35" s="37">
        <v>2906</v>
      </c>
      <c r="I35" s="17">
        <v>449</v>
      </c>
      <c r="J35" s="19">
        <v>598</v>
      </c>
      <c r="K35" s="38">
        <v>538</v>
      </c>
      <c r="L35" s="20">
        <v>138</v>
      </c>
      <c r="M35" s="11">
        <v>4491</v>
      </c>
      <c r="N35" s="49">
        <f t="shared" si="3"/>
        <v>0</v>
      </c>
      <c r="O35" s="50"/>
      <c r="P35" s="98">
        <f t="shared" si="5"/>
        <v>0</v>
      </c>
      <c r="Q35" s="97">
        <v>28</v>
      </c>
      <c r="R35" s="10">
        <v>88</v>
      </c>
      <c r="S35" s="98">
        <f t="shared" si="6"/>
        <v>17.111111111111111</v>
      </c>
      <c r="T35" s="98">
        <f t="shared" si="4"/>
        <v>0</v>
      </c>
      <c r="U35" s="101">
        <f t="shared" si="7"/>
        <v>2906</v>
      </c>
      <c r="V35" s="49">
        <f t="shared" si="8"/>
        <v>0</v>
      </c>
      <c r="W35" s="102" t="e">
        <f t="shared" si="9"/>
        <v>#DIV/0!</v>
      </c>
    </row>
    <row r="36" spans="2:23" ht="15.75" x14ac:dyDescent="0.25">
      <c r="B36" s="9" t="s">
        <v>52</v>
      </c>
      <c r="C36" s="16"/>
      <c r="D36" s="57" t="str">
        <f t="shared" si="0"/>
        <v/>
      </c>
      <c r="E36" s="59">
        <f t="shared" si="1"/>
        <v>0</v>
      </c>
      <c r="F36" s="18" t="s">
        <v>53</v>
      </c>
      <c r="G36" s="15">
        <f t="shared" si="2"/>
        <v>0</v>
      </c>
      <c r="H36" s="37">
        <v>2706</v>
      </c>
      <c r="I36" s="17">
        <v>234</v>
      </c>
      <c r="J36" s="19">
        <v>312</v>
      </c>
      <c r="K36" s="38">
        <v>280</v>
      </c>
      <c r="L36" s="20">
        <v>96</v>
      </c>
      <c r="M36" s="11">
        <v>3832</v>
      </c>
      <c r="N36" s="49">
        <f t="shared" si="3"/>
        <v>0</v>
      </c>
      <c r="O36" s="50"/>
      <c r="P36" s="98">
        <f t="shared" si="5"/>
        <v>0</v>
      </c>
      <c r="Q36" s="97">
        <v>28</v>
      </c>
      <c r="R36" s="10">
        <v>88</v>
      </c>
      <c r="S36" s="98">
        <f t="shared" si="6"/>
        <v>17.111111111111111</v>
      </c>
      <c r="T36" s="98">
        <f>S36*C36</f>
        <v>0</v>
      </c>
      <c r="U36" s="101">
        <f t="shared" si="7"/>
        <v>2706</v>
      </c>
      <c r="V36" s="49">
        <f t="shared" si="8"/>
        <v>0</v>
      </c>
      <c r="W36" s="102" t="e">
        <f t="shared" si="9"/>
        <v>#DIV/0!</v>
      </c>
    </row>
    <row r="37" spans="2:23" ht="15.75" x14ac:dyDescent="0.25">
      <c r="B37" s="9" t="s">
        <v>54</v>
      </c>
      <c r="C37" s="16"/>
      <c r="D37" s="57" t="str">
        <f t="shared" si="0"/>
        <v/>
      </c>
      <c r="E37" s="59">
        <f t="shared" si="1"/>
        <v>0</v>
      </c>
      <c r="F37" s="18" t="s">
        <v>55</v>
      </c>
      <c r="G37" s="15">
        <f t="shared" si="2"/>
        <v>0</v>
      </c>
      <c r="H37" s="37">
        <v>3005</v>
      </c>
      <c r="I37" s="17">
        <v>325</v>
      </c>
      <c r="J37" s="19">
        <v>434</v>
      </c>
      <c r="K37" s="38">
        <v>390</v>
      </c>
      <c r="L37" s="20">
        <v>108</v>
      </c>
      <c r="M37" s="11">
        <v>4154</v>
      </c>
      <c r="N37" s="49">
        <f t="shared" si="3"/>
        <v>0</v>
      </c>
      <c r="O37" s="50"/>
      <c r="P37" s="98">
        <f t="shared" si="5"/>
        <v>0</v>
      </c>
      <c r="Q37" s="97">
        <v>28</v>
      </c>
      <c r="R37" s="10">
        <v>88</v>
      </c>
      <c r="S37" s="98">
        <f t="shared" si="6"/>
        <v>17.111111111111111</v>
      </c>
      <c r="T37" s="98">
        <f>S37*C37</f>
        <v>0</v>
      </c>
      <c r="U37" s="101">
        <f t="shared" si="7"/>
        <v>3005</v>
      </c>
      <c r="V37" s="49">
        <f t="shared" si="8"/>
        <v>0</v>
      </c>
      <c r="W37" s="102" t="e">
        <f t="shared" si="9"/>
        <v>#DIV/0!</v>
      </c>
    </row>
    <row r="38" spans="2:23" ht="15.75" x14ac:dyDescent="0.25">
      <c r="B38" s="9" t="s">
        <v>56</v>
      </c>
      <c r="C38" s="16"/>
      <c r="D38" s="57" t="str">
        <f t="shared" si="0"/>
        <v/>
      </c>
      <c r="E38" s="59">
        <f t="shared" si="1"/>
        <v>0</v>
      </c>
      <c r="F38" s="18" t="s">
        <v>57</v>
      </c>
      <c r="G38" s="15">
        <f t="shared" si="2"/>
        <v>0</v>
      </c>
      <c r="H38" s="37">
        <v>3332</v>
      </c>
      <c r="I38" s="17">
        <v>512</v>
      </c>
      <c r="J38" s="19">
        <v>683</v>
      </c>
      <c r="K38" s="38">
        <v>615</v>
      </c>
      <c r="L38" s="20">
        <v>120</v>
      </c>
      <c r="M38" s="11">
        <v>5142</v>
      </c>
      <c r="N38" s="49">
        <f t="shared" si="3"/>
        <v>0</v>
      </c>
      <c r="O38" s="50"/>
      <c r="P38" s="98">
        <f t="shared" si="5"/>
        <v>0</v>
      </c>
      <c r="Q38" s="97">
        <v>28</v>
      </c>
      <c r="R38" s="10">
        <v>88</v>
      </c>
      <c r="S38" s="98">
        <f t="shared" si="6"/>
        <v>17.111111111111111</v>
      </c>
      <c r="T38" s="98">
        <f>S38*C38</f>
        <v>0</v>
      </c>
      <c r="U38" s="49">
        <f t="shared" si="7"/>
        <v>3332</v>
      </c>
      <c r="V38" s="49">
        <f t="shared" si="8"/>
        <v>0</v>
      </c>
      <c r="W38" s="102" t="e">
        <f>V38/T38</f>
        <v>#DIV/0!</v>
      </c>
    </row>
    <row r="39" spans="2:23" ht="15.75" x14ac:dyDescent="0.25">
      <c r="B39" s="9" t="s">
        <v>58</v>
      </c>
      <c r="C39" s="16"/>
      <c r="D39" s="57" t="str">
        <f t="shared" si="0"/>
        <v/>
      </c>
      <c r="E39" s="59">
        <f t="shared" si="1"/>
        <v>0</v>
      </c>
      <c r="F39" s="18" t="s">
        <v>59</v>
      </c>
      <c r="G39" s="15">
        <f t="shared" si="2"/>
        <v>0</v>
      </c>
      <c r="H39" s="37">
        <v>2647</v>
      </c>
      <c r="I39" s="17">
        <v>323</v>
      </c>
      <c r="J39" s="19">
        <v>430</v>
      </c>
      <c r="K39" s="38">
        <v>387</v>
      </c>
      <c r="L39" s="20">
        <v>162</v>
      </c>
      <c r="M39" s="11">
        <v>4081</v>
      </c>
      <c r="N39" s="49">
        <f t="shared" si="3"/>
        <v>0</v>
      </c>
      <c r="O39" s="50"/>
      <c r="P39" s="98">
        <f t="shared" si="5"/>
        <v>0</v>
      </c>
      <c r="Q39" s="97">
        <v>42</v>
      </c>
      <c r="R39" s="10">
        <v>77</v>
      </c>
      <c r="S39" s="98">
        <f t="shared" si="6"/>
        <v>22.458333333333332</v>
      </c>
      <c r="T39" s="98">
        <f t="shared" ref="T39:T56" si="10">S39*C39</f>
        <v>0</v>
      </c>
    </row>
    <row r="40" spans="2:23" ht="15.75" x14ac:dyDescent="0.25">
      <c r="B40" s="9" t="s">
        <v>60</v>
      </c>
      <c r="C40" s="16"/>
      <c r="D40" s="57" t="str">
        <f t="shared" si="0"/>
        <v/>
      </c>
      <c r="E40" s="59">
        <f t="shared" si="1"/>
        <v>0</v>
      </c>
      <c r="F40" s="18" t="s">
        <v>61</v>
      </c>
      <c r="G40" s="15">
        <f t="shared" si="2"/>
        <v>0</v>
      </c>
      <c r="H40" s="37">
        <v>3439</v>
      </c>
      <c r="I40" s="17">
        <v>529</v>
      </c>
      <c r="J40" s="19">
        <v>706</v>
      </c>
      <c r="K40" s="38">
        <v>635</v>
      </c>
      <c r="L40" s="20">
        <v>180</v>
      </c>
      <c r="M40" s="11">
        <v>5309</v>
      </c>
      <c r="N40" s="49">
        <f t="shared" si="3"/>
        <v>0</v>
      </c>
      <c r="O40" s="50"/>
      <c r="P40" s="98">
        <f t="shared" si="5"/>
        <v>0</v>
      </c>
      <c r="Q40" s="97">
        <v>42</v>
      </c>
      <c r="R40" s="10">
        <v>77</v>
      </c>
      <c r="S40" s="98">
        <f t="shared" si="6"/>
        <v>22.458333333333332</v>
      </c>
      <c r="T40" s="98">
        <f t="shared" si="10"/>
        <v>0</v>
      </c>
    </row>
    <row r="41" spans="2:23" ht="15.75" x14ac:dyDescent="0.25">
      <c r="B41" s="9" t="s">
        <v>62</v>
      </c>
      <c r="C41" s="16"/>
      <c r="D41" s="57" t="str">
        <f t="shared" si="0"/>
        <v/>
      </c>
      <c r="E41" s="59">
        <f t="shared" si="1"/>
        <v>0</v>
      </c>
      <c r="F41" s="18" t="s">
        <v>63</v>
      </c>
      <c r="G41" s="15">
        <f t="shared" si="2"/>
        <v>0</v>
      </c>
      <c r="H41" s="37">
        <v>3173</v>
      </c>
      <c r="I41" s="17">
        <v>278</v>
      </c>
      <c r="J41" s="19">
        <v>371</v>
      </c>
      <c r="K41" s="38">
        <v>334</v>
      </c>
      <c r="L41" s="20">
        <v>117</v>
      </c>
      <c r="M41" s="11">
        <v>4508</v>
      </c>
      <c r="N41" s="49">
        <f t="shared" si="3"/>
        <v>0</v>
      </c>
      <c r="O41" s="50"/>
      <c r="P41" s="98">
        <f t="shared" si="5"/>
        <v>0</v>
      </c>
      <c r="Q41" s="97">
        <v>42</v>
      </c>
      <c r="R41" s="10">
        <v>77</v>
      </c>
      <c r="S41" s="98">
        <f t="shared" si="6"/>
        <v>22.458333333333332</v>
      </c>
      <c r="T41" s="98">
        <f t="shared" si="10"/>
        <v>0</v>
      </c>
    </row>
    <row r="42" spans="2:23" ht="15.75" x14ac:dyDescent="0.25">
      <c r="B42" s="9" t="s">
        <v>64</v>
      </c>
      <c r="C42" s="16"/>
      <c r="D42" s="57" t="str">
        <f t="shared" si="0"/>
        <v/>
      </c>
      <c r="E42" s="59">
        <f t="shared" si="1"/>
        <v>0</v>
      </c>
      <c r="F42" s="18" t="s">
        <v>65</v>
      </c>
      <c r="G42" s="15">
        <f t="shared" si="2"/>
        <v>0</v>
      </c>
      <c r="H42" s="37">
        <v>3564</v>
      </c>
      <c r="I42" s="17">
        <v>416</v>
      </c>
      <c r="J42" s="19">
        <v>555</v>
      </c>
      <c r="K42" s="38">
        <v>499</v>
      </c>
      <c r="L42" s="20">
        <v>135</v>
      </c>
      <c r="M42" s="11">
        <v>5034</v>
      </c>
      <c r="N42" s="49">
        <f t="shared" si="3"/>
        <v>0</v>
      </c>
      <c r="O42" s="50"/>
      <c r="P42" s="98">
        <f t="shared" si="5"/>
        <v>0</v>
      </c>
      <c r="Q42" s="97">
        <v>42</v>
      </c>
      <c r="R42" s="10">
        <v>77</v>
      </c>
      <c r="S42" s="98">
        <f t="shared" si="6"/>
        <v>22.458333333333332</v>
      </c>
      <c r="T42" s="98">
        <f t="shared" si="10"/>
        <v>0</v>
      </c>
    </row>
    <row r="43" spans="2:23" ht="15.75" x14ac:dyDescent="0.25">
      <c r="B43" s="9" t="s">
        <v>66</v>
      </c>
      <c r="C43" s="16"/>
      <c r="D43" s="57" t="str">
        <f t="shared" si="0"/>
        <v/>
      </c>
      <c r="E43" s="59">
        <f t="shared" si="1"/>
        <v>0</v>
      </c>
      <c r="F43" s="18" t="s">
        <v>67</v>
      </c>
      <c r="G43" s="15">
        <f t="shared" si="2"/>
        <v>0</v>
      </c>
      <c r="H43" s="37">
        <v>4062</v>
      </c>
      <c r="I43" s="17">
        <v>623</v>
      </c>
      <c r="J43" s="19">
        <v>830</v>
      </c>
      <c r="K43" s="38">
        <v>747</v>
      </c>
      <c r="L43" s="20">
        <v>153</v>
      </c>
      <c r="M43" s="11">
        <v>6262</v>
      </c>
      <c r="N43" s="49">
        <f t="shared" si="3"/>
        <v>0</v>
      </c>
      <c r="O43" s="50"/>
      <c r="P43" s="98">
        <f t="shared" si="5"/>
        <v>0</v>
      </c>
      <c r="Q43" s="97">
        <v>42</v>
      </c>
      <c r="R43" s="10">
        <v>77</v>
      </c>
      <c r="S43" s="98">
        <f t="shared" si="6"/>
        <v>22.458333333333332</v>
      </c>
      <c r="T43" s="98">
        <f t="shared" si="10"/>
        <v>0</v>
      </c>
      <c r="U43" s="49">
        <f>H43*2*0.5</f>
        <v>4062</v>
      </c>
      <c r="V43" s="49">
        <f>U43*$R$4</f>
        <v>0</v>
      </c>
      <c r="W43" s="102" t="e">
        <f>V43/T43</f>
        <v>#DIV/0!</v>
      </c>
    </row>
    <row r="44" spans="2:23" ht="15.75" x14ac:dyDescent="0.25">
      <c r="B44" s="9" t="s">
        <v>68</v>
      </c>
      <c r="C44" s="16"/>
      <c r="D44" s="57" t="str">
        <f t="shared" si="0"/>
        <v/>
      </c>
      <c r="E44" s="59">
        <f t="shared" si="1"/>
        <v>0</v>
      </c>
      <c r="F44" s="18" t="s">
        <v>69</v>
      </c>
      <c r="G44" s="15">
        <f t="shared" si="2"/>
        <v>0</v>
      </c>
      <c r="H44" s="37">
        <v>3243</v>
      </c>
      <c r="I44" s="17">
        <v>358</v>
      </c>
      <c r="J44" s="19">
        <v>477</v>
      </c>
      <c r="K44" s="38">
        <v>430</v>
      </c>
      <c r="L44" s="20">
        <v>189</v>
      </c>
      <c r="M44" s="11">
        <v>4868</v>
      </c>
      <c r="N44" s="49">
        <f t="shared" si="3"/>
        <v>0</v>
      </c>
      <c r="O44" s="50"/>
      <c r="P44" s="98">
        <f t="shared" si="5"/>
        <v>0</v>
      </c>
      <c r="Q44" s="97">
        <v>42</v>
      </c>
      <c r="R44" s="10">
        <v>88</v>
      </c>
      <c r="S44" s="98">
        <f t="shared" si="6"/>
        <v>25.666666666666668</v>
      </c>
      <c r="T44" s="98">
        <f t="shared" si="10"/>
        <v>0</v>
      </c>
    </row>
    <row r="45" spans="2:23" ht="15.75" x14ac:dyDescent="0.25">
      <c r="B45" s="9" t="s">
        <v>70</v>
      </c>
      <c r="C45" s="16"/>
      <c r="D45" s="57" t="str">
        <f t="shared" si="0"/>
        <v/>
      </c>
      <c r="E45" s="59">
        <f t="shared" si="1"/>
        <v>0</v>
      </c>
      <c r="F45" s="18" t="s">
        <v>71</v>
      </c>
      <c r="G45" s="15">
        <f t="shared" si="2"/>
        <v>0</v>
      </c>
      <c r="H45" s="37">
        <v>4153</v>
      </c>
      <c r="I45" s="17">
        <v>639</v>
      </c>
      <c r="J45" s="19">
        <v>852</v>
      </c>
      <c r="K45" s="38">
        <v>767</v>
      </c>
      <c r="L45" s="20">
        <v>207</v>
      </c>
      <c r="M45" s="11">
        <v>6411</v>
      </c>
      <c r="N45" s="49">
        <f t="shared" si="3"/>
        <v>0</v>
      </c>
      <c r="O45" s="50"/>
      <c r="P45" s="98">
        <f t="shared" si="5"/>
        <v>0</v>
      </c>
      <c r="Q45" s="97">
        <v>42</v>
      </c>
      <c r="R45" s="10">
        <v>88</v>
      </c>
      <c r="S45" s="98">
        <f t="shared" si="6"/>
        <v>25.666666666666668</v>
      </c>
      <c r="T45" s="98">
        <f t="shared" si="10"/>
        <v>0</v>
      </c>
    </row>
    <row r="46" spans="2:23" ht="15.75" x14ac:dyDescent="0.25">
      <c r="B46" s="9" t="s">
        <v>72</v>
      </c>
      <c r="C46" s="16"/>
      <c r="D46" s="57" t="str">
        <f t="shared" si="0"/>
        <v/>
      </c>
      <c r="E46" s="59">
        <f t="shared" si="1"/>
        <v>0</v>
      </c>
      <c r="F46" s="18" t="s">
        <v>73</v>
      </c>
      <c r="G46" s="15">
        <f t="shared" si="2"/>
        <v>0</v>
      </c>
      <c r="H46" s="37">
        <v>3768</v>
      </c>
      <c r="I46" s="17">
        <v>314</v>
      </c>
      <c r="J46" s="19">
        <v>418</v>
      </c>
      <c r="K46" s="38">
        <v>377</v>
      </c>
      <c r="L46" s="20">
        <v>144</v>
      </c>
      <c r="M46" s="11">
        <v>5295</v>
      </c>
      <c r="N46" s="49">
        <f t="shared" si="3"/>
        <v>0</v>
      </c>
      <c r="O46" s="50"/>
      <c r="P46" s="98">
        <f>Q46*C46</f>
        <v>0</v>
      </c>
      <c r="Q46" s="97">
        <v>42</v>
      </c>
      <c r="R46" s="10">
        <v>88</v>
      </c>
      <c r="S46" s="98">
        <f t="shared" si="6"/>
        <v>25.666666666666668</v>
      </c>
      <c r="T46" s="98">
        <f t="shared" si="10"/>
        <v>0</v>
      </c>
    </row>
    <row r="47" spans="2:23" ht="15.75" x14ac:dyDescent="0.25">
      <c r="B47" s="9" t="s">
        <v>74</v>
      </c>
      <c r="C47" s="16"/>
      <c r="D47" s="57" t="str">
        <f t="shared" si="0"/>
        <v/>
      </c>
      <c r="E47" s="59">
        <f t="shared" si="1"/>
        <v>0</v>
      </c>
      <c r="F47" s="18" t="s">
        <v>75</v>
      </c>
      <c r="G47" s="15">
        <f t="shared" si="2"/>
        <v>0</v>
      </c>
      <c r="H47" s="37">
        <v>4225</v>
      </c>
      <c r="I47" s="17">
        <v>451</v>
      </c>
      <c r="J47" s="19">
        <v>602</v>
      </c>
      <c r="K47" s="38">
        <v>542</v>
      </c>
      <c r="L47" s="20">
        <v>162</v>
      </c>
      <c r="M47" s="11">
        <v>5820</v>
      </c>
      <c r="N47" s="49">
        <f t="shared" si="3"/>
        <v>0</v>
      </c>
      <c r="O47" s="50"/>
      <c r="P47" s="98">
        <f t="shared" si="5"/>
        <v>0</v>
      </c>
      <c r="Q47" s="97">
        <v>42</v>
      </c>
      <c r="R47" s="10">
        <v>88</v>
      </c>
      <c r="S47" s="98">
        <f t="shared" si="6"/>
        <v>25.666666666666668</v>
      </c>
      <c r="T47" s="98">
        <f t="shared" si="10"/>
        <v>0</v>
      </c>
    </row>
    <row r="48" spans="2:23" ht="15.75" x14ac:dyDescent="0.25">
      <c r="B48" s="9" t="s">
        <v>76</v>
      </c>
      <c r="C48" s="16"/>
      <c r="D48" s="57" t="str">
        <f t="shared" si="0"/>
        <v/>
      </c>
      <c r="E48" s="59">
        <f t="shared" si="1"/>
        <v>0</v>
      </c>
      <c r="F48" s="18" t="s">
        <v>77</v>
      </c>
      <c r="G48" s="15">
        <f t="shared" si="2"/>
        <v>0</v>
      </c>
      <c r="H48" s="37">
        <v>4775</v>
      </c>
      <c r="I48" s="17">
        <v>732</v>
      </c>
      <c r="J48" s="19">
        <v>976</v>
      </c>
      <c r="K48" s="38">
        <v>879</v>
      </c>
      <c r="L48" s="20">
        <v>180</v>
      </c>
      <c r="M48" s="11">
        <v>7362</v>
      </c>
      <c r="N48" s="49">
        <f t="shared" si="3"/>
        <v>0</v>
      </c>
      <c r="O48" s="50"/>
      <c r="P48" s="98">
        <f t="shared" si="5"/>
        <v>0</v>
      </c>
      <c r="Q48" s="97">
        <v>42</v>
      </c>
      <c r="R48" s="10">
        <v>88</v>
      </c>
      <c r="S48" s="98">
        <f t="shared" si="6"/>
        <v>25.666666666666668</v>
      </c>
      <c r="T48" s="98">
        <f t="shared" si="10"/>
        <v>0</v>
      </c>
      <c r="U48" s="49">
        <f>H48*2*0.5</f>
        <v>4775</v>
      </c>
      <c r="V48" s="49">
        <f>U48*$R$4</f>
        <v>0</v>
      </c>
      <c r="W48" s="102" t="e">
        <f>V48/T48</f>
        <v>#DIV/0!</v>
      </c>
    </row>
    <row r="49" spans="2:24" ht="15.75" x14ac:dyDescent="0.25">
      <c r="B49" s="9" t="s">
        <v>78</v>
      </c>
      <c r="C49" s="16"/>
      <c r="D49" s="57" t="str">
        <f t="shared" si="0"/>
        <v/>
      </c>
      <c r="E49" s="59">
        <f t="shared" si="1"/>
        <v>0</v>
      </c>
      <c r="F49" s="18" t="s">
        <v>79</v>
      </c>
      <c r="G49" s="15">
        <f t="shared" si="2"/>
        <v>0</v>
      </c>
      <c r="H49" s="37">
        <v>3055</v>
      </c>
      <c r="I49" s="17">
        <v>477</v>
      </c>
      <c r="J49" s="19">
        <v>636</v>
      </c>
      <c r="K49" s="38">
        <v>572</v>
      </c>
      <c r="L49" s="20">
        <f>12*4</f>
        <v>48</v>
      </c>
      <c r="M49" s="11">
        <v>4740</v>
      </c>
      <c r="N49" s="49">
        <f t="shared" si="3"/>
        <v>0</v>
      </c>
      <c r="O49" s="50"/>
      <c r="P49" s="98">
        <f t="shared" si="5"/>
        <v>0</v>
      </c>
      <c r="Q49" s="97">
        <v>28</v>
      </c>
      <c r="R49" s="10">
        <v>77</v>
      </c>
      <c r="S49" s="98">
        <f t="shared" si="6"/>
        <v>14.972222222222221</v>
      </c>
      <c r="T49" s="98">
        <f t="shared" si="10"/>
        <v>0</v>
      </c>
      <c r="X49" t="s">
        <v>159</v>
      </c>
    </row>
    <row r="50" spans="2:24" ht="15.75" x14ac:dyDescent="0.25">
      <c r="B50" s="9" t="s">
        <v>80</v>
      </c>
      <c r="C50" s="16"/>
      <c r="D50" s="57" t="str">
        <f t="shared" si="0"/>
        <v/>
      </c>
      <c r="E50" s="59">
        <f t="shared" si="1"/>
        <v>0</v>
      </c>
      <c r="F50" s="18" t="s">
        <v>81</v>
      </c>
      <c r="G50" s="15">
        <f t="shared" si="2"/>
        <v>0</v>
      </c>
      <c r="H50" s="37">
        <v>2852</v>
      </c>
      <c r="I50" s="17">
        <v>446</v>
      </c>
      <c r="J50" s="19">
        <v>595</v>
      </c>
      <c r="K50" s="38">
        <v>536</v>
      </c>
      <c r="L50" s="20">
        <v>68</v>
      </c>
      <c r="M50" s="11">
        <v>4429</v>
      </c>
      <c r="N50" s="49">
        <f t="shared" si="3"/>
        <v>0</v>
      </c>
      <c r="O50" s="50"/>
      <c r="P50" s="98">
        <f t="shared" si="5"/>
        <v>0</v>
      </c>
      <c r="Q50" s="97">
        <v>28</v>
      </c>
      <c r="R50" s="10">
        <v>77</v>
      </c>
      <c r="S50" s="98">
        <f t="shared" si="6"/>
        <v>14.972222222222221</v>
      </c>
      <c r="T50" s="98">
        <f t="shared" si="10"/>
        <v>0</v>
      </c>
      <c r="X50" t="s">
        <v>159</v>
      </c>
    </row>
    <row r="51" spans="2:24" ht="15.75" x14ac:dyDescent="0.25">
      <c r="B51" s="9" t="s">
        <v>82</v>
      </c>
      <c r="C51" s="16"/>
      <c r="D51" s="57" t="str">
        <f>IF(C51&gt;0,E51/C51,"")</f>
        <v/>
      </c>
      <c r="E51" s="59">
        <f t="shared" si="1"/>
        <v>0</v>
      </c>
      <c r="F51" s="18" t="s">
        <v>83</v>
      </c>
      <c r="G51" s="15">
        <f t="shared" si="2"/>
        <v>0</v>
      </c>
      <c r="H51" s="37">
        <v>3309</v>
      </c>
      <c r="I51" s="17">
        <v>503</v>
      </c>
      <c r="J51" s="19">
        <v>670</v>
      </c>
      <c r="K51" s="38">
        <v>603</v>
      </c>
      <c r="L51" s="20">
        <f>12+12*4</f>
        <v>60</v>
      </c>
      <c r="M51" s="11">
        <v>5085</v>
      </c>
      <c r="N51" s="49">
        <f t="shared" si="3"/>
        <v>0</v>
      </c>
      <c r="O51" s="50"/>
      <c r="P51" s="98">
        <f t="shared" si="5"/>
        <v>0</v>
      </c>
      <c r="Q51" s="97">
        <v>28</v>
      </c>
      <c r="R51" s="10">
        <v>88</v>
      </c>
      <c r="S51" s="98">
        <f t="shared" si="6"/>
        <v>17.111111111111111</v>
      </c>
      <c r="T51" s="98">
        <f t="shared" si="10"/>
        <v>0</v>
      </c>
      <c r="X51" t="s">
        <v>159</v>
      </c>
    </row>
    <row r="52" spans="2:24" ht="15.75" x14ac:dyDescent="0.25">
      <c r="B52" s="9" t="s">
        <v>84</v>
      </c>
      <c r="C52" s="16"/>
      <c r="D52" s="57" t="str">
        <f t="shared" ref="D52:D66" si="11">IF(C52&gt;0,E52/C52,"")</f>
        <v/>
      </c>
      <c r="E52" s="59">
        <f t="shared" si="1"/>
        <v>0</v>
      </c>
      <c r="F52" s="18" t="s">
        <v>85</v>
      </c>
      <c r="G52" s="15">
        <f t="shared" si="2"/>
        <v>0</v>
      </c>
      <c r="H52" s="37">
        <v>3105</v>
      </c>
      <c r="I52" s="17">
        <v>472</v>
      </c>
      <c r="J52" s="19">
        <v>630</v>
      </c>
      <c r="K52" s="38">
        <v>567</v>
      </c>
      <c r="L52" s="20">
        <v>80</v>
      </c>
      <c r="M52" s="11">
        <v>4774</v>
      </c>
      <c r="N52" s="49">
        <f t="shared" si="3"/>
        <v>0</v>
      </c>
      <c r="O52" s="50"/>
      <c r="P52" s="98">
        <f>Q52*C52</f>
        <v>0</v>
      </c>
      <c r="Q52" s="97">
        <v>28</v>
      </c>
      <c r="R52" s="10">
        <v>88</v>
      </c>
      <c r="S52" s="98">
        <f t="shared" si="6"/>
        <v>17.111111111111111</v>
      </c>
      <c r="T52" s="98">
        <f t="shared" si="10"/>
        <v>0</v>
      </c>
      <c r="X52" t="s">
        <v>159</v>
      </c>
    </row>
    <row r="53" spans="2:24" ht="15.75" x14ac:dyDescent="0.25">
      <c r="B53" s="9" t="s">
        <v>86</v>
      </c>
      <c r="C53" s="16"/>
      <c r="D53" s="57" t="str">
        <f t="shared" si="11"/>
        <v/>
      </c>
      <c r="E53" s="59">
        <f t="shared" si="1"/>
        <v>0</v>
      </c>
      <c r="F53" s="18" t="s">
        <v>87</v>
      </c>
      <c r="G53" s="15">
        <f t="shared" si="2"/>
        <v>0</v>
      </c>
      <c r="H53" s="37">
        <v>3780</v>
      </c>
      <c r="I53" s="17">
        <v>589</v>
      </c>
      <c r="J53" s="19">
        <v>785</v>
      </c>
      <c r="K53" s="38">
        <v>707</v>
      </c>
      <c r="L53" s="20">
        <v>48</v>
      </c>
      <c r="M53" s="11">
        <v>5861</v>
      </c>
      <c r="N53" s="49">
        <f t="shared" si="3"/>
        <v>0</v>
      </c>
      <c r="O53" s="50"/>
      <c r="P53" s="98">
        <f t="shared" si="5"/>
        <v>0</v>
      </c>
      <c r="Q53" s="97">
        <v>36</v>
      </c>
      <c r="R53" s="10">
        <v>77</v>
      </c>
      <c r="S53" s="98">
        <f t="shared" si="6"/>
        <v>19.25</v>
      </c>
      <c r="T53" s="98">
        <f t="shared" si="10"/>
        <v>0</v>
      </c>
      <c r="U53" s="49">
        <f>H53*2*0.5</f>
        <v>3780</v>
      </c>
      <c r="V53" s="49">
        <f>U53*$R$4</f>
        <v>0</v>
      </c>
      <c r="W53" s="102" t="e">
        <f>V53/T53</f>
        <v>#DIV/0!</v>
      </c>
      <c r="X53" t="s">
        <v>159</v>
      </c>
    </row>
    <row r="54" spans="2:24" ht="15.75" x14ac:dyDescent="0.25">
      <c r="B54" s="9" t="s">
        <v>88</v>
      </c>
      <c r="C54" s="16"/>
      <c r="D54" s="57" t="str">
        <f t="shared" si="11"/>
        <v/>
      </c>
      <c r="E54" s="59">
        <f t="shared" si="1"/>
        <v>0</v>
      </c>
      <c r="F54" s="18" t="s">
        <v>89</v>
      </c>
      <c r="G54" s="15">
        <f t="shared" si="2"/>
        <v>0</v>
      </c>
      <c r="H54" s="37">
        <v>3518</v>
      </c>
      <c r="I54" s="17">
        <v>550</v>
      </c>
      <c r="J54" s="19">
        <v>733</v>
      </c>
      <c r="K54" s="38">
        <v>660</v>
      </c>
      <c r="L54" s="20">
        <v>90</v>
      </c>
      <c r="M54" s="11">
        <v>5461</v>
      </c>
      <c r="N54" s="49">
        <f t="shared" si="3"/>
        <v>0</v>
      </c>
      <c r="O54" s="50"/>
      <c r="P54" s="98">
        <f t="shared" si="5"/>
        <v>0</v>
      </c>
      <c r="Q54" s="97">
        <v>36</v>
      </c>
      <c r="R54" s="10">
        <v>77</v>
      </c>
      <c r="S54" s="98">
        <f t="shared" si="6"/>
        <v>19.25</v>
      </c>
      <c r="T54" s="98">
        <f t="shared" si="10"/>
        <v>0</v>
      </c>
      <c r="X54" t="s">
        <v>159</v>
      </c>
    </row>
    <row r="55" spans="2:24" ht="15.75" x14ac:dyDescent="0.25">
      <c r="B55" s="9" t="s">
        <v>90</v>
      </c>
      <c r="C55" s="16"/>
      <c r="D55" s="57" t="str">
        <f t="shared" si="11"/>
        <v/>
      </c>
      <c r="E55" s="59">
        <f t="shared" si="1"/>
        <v>0</v>
      </c>
      <c r="F55" s="18" t="s">
        <v>91</v>
      </c>
      <c r="G55" s="15">
        <f t="shared" si="2"/>
        <v>0</v>
      </c>
      <c r="H55" s="37">
        <v>4114</v>
      </c>
      <c r="I55" s="17">
        <v>620</v>
      </c>
      <c r="J55" s="19">
        <v>827</v>
      </c>
      <c r="K55" s="38">
        <v>744</v>
      </c>
      <c r="L55" s="20">
        <f>16+12*4</f>
        <v>64</v>
      </c>
      <c r="M55" s="11">
        <v>6305</v>
      </c>
      <c r="N55" s="49">
        <f t="shared" si="3"/>
        <v>0</v>
      </c>
      <c r="O55" s="50"/>
      <c r="P55" s="98">
        <f t="shared" si="5"/>
        <v>0</v>
      </c>
      <c r="Q55" s="97">
        <v>36</v>
      </c>
      <c r="R55" s="10">
        <v>88</v>
      </c>
      <c r="S55" s="98">
        <f t="shared" si="6"/>
        <v>22</v>
      </c>
      <c r="T55" s="98">
        <f t="shared" si="10"/>
        <v>0</v>
      </c>
      <c r="X55" t="s">
        <v>159</v>
      </c>
    </row>
    <row r="56" spans="2:24" ht="15.75" x14ac:dyDescent="0.25">
      <c r="B56" s="9" t="s">
        <v>92</v>
      </c>
      <c r="C56" s="16"/>
      <c r="D56" s="57" t="str">
        <f t="shared" si="11"/>
        <v/>
      </c>
      <c r="E56" s="59">
        <f t="shared" si="1"/>
        <v>0</v>
      </c>
      <c r="F56" s="18" t="s">
        <v>93</v>
      </c>
      <c r="G56" s="15">
        <f t="shared" si="2"/>
        <v>0</v>
      </c>
      <c r="H56" s="37">
        <v>3852</v>
      </c>
      <c r="I56" s="17">
        <v>581</v>
      </c>
      <c r="J56" s="19">
        <v>775</v>
      </c>
      <c r="K56" s="38">
        <v>697</v>
      </c>
      <c r="L56" s="20">
        <v>106</v>
      </c>
      <c r="M56" s="11">
        <v>5905</v>
      </c>
      <c r="N56" s="49">
        <f>H56*C56</f>
        <v>0</v>
      </c>
      <c r="O56" s="50"/>
      <c r="P56" s="98">
        <f t="shared" si="5"/>
        <v>0</v>
      </c>
      <c r="Q56" s="97">
        <v>36</v>
      </c>
      <c r="R56" s="10">
        <v>88</v>
      </c>
      <c r="S56" s="98">
        <f t="shared" si="6"/>
        <v>22</v>
      </c>
      <c r="T56" s="98">
        <f t="shared" si="10"/>
        <v>0</v>
      </c>
      <c r="X56" t="s">
        <v>159</v>
      </c>
    </row>
    <row r="57" spans="2:24" ht="15.75" x14ac:dyDescent="0.25">
      <c r="B57" s="9" t="s">
        <v>94</v>
      </c>
      <c r="C57" s="16"/>
      <c r="D57" s="57" t="str">
        <f t="shared" si="11"/>
        <v/>
      </c>
      <c r="E57" s="59">
        <f t="shared" si="1"/>
        <v>0</v>
      </c>
      <c r="F57" s="18" t="s">
        <v>95</v>
      </c>
      <c r="G57" s="15"/>
      <c r="H57" s="37">
        <v>100</v>
      </c>
      <c r="I57" s="17">
        <v>15</v>
      </c>
      <c r="J57" s="19">
        <v>20</v>
      </c>
      <c r="K57" s="38">
        <v>18</v>
      </c>
      <c r="L57" s="20"/>
      <c r="N57" s="49">
        <f t="shared" ref="N57:N66" si="12">H57*C57</f>
        <v>0</v>
      </c>
      <c r="O57" s="50"/>
      <c r="P57" s="49"/>
      <c r="R57" s="10"/>
      <c r="X57" t="s">
        <v>153</v>
      </c>
    </row>
    <row r="58" spans="2:24" ht="15.75" x14ac:dyDescent="0.25">
      <c r="B58" s="9" t="s">
        <v>96</v>
      </c>
      <c r="C58" s="16"/>
      <c r="D58" s="57" t="str">
        <f t="shared" si="11"/>
        <v/>
      </c>
      <c r="E58" s="59">
        <f t="shared" si="1"/>
        <v>0</v>
      </c>
      <c r="F58" s="18" t="s">
        <v>97</v>
      </c>
      <c r="G58" s="15"/>
      <c r="H58" s="37">
        <v>100</v>
      </c>
      <c r="I58" s="17">
        <v>15</v>
      </c>
      <c r="J58" s="19">
        <v>20</v>
      </c>
      <c r="K58" s="38">
        <v>18</v>
      </c>
      <c r="L58" s="20"/>
      <c r="N58" s="49">
        <f t="shared" si="12"/>
        <v>0</v>
      </c>
      <c r="O58" s="50"/>
      <c r="P58" s="49"/>
      <c r="X58" t="s">
        <v>153</v>
      </c>
    </row>
    <row r="59" spans="2:24" ht="15.75" x14ac:dyDescent="0.25">
      <c r="B59" s="9" t="s">
        <v>98</v>
      </c>
      <c r="C59" s="16"/>
      <c r="D59" s="57" t="str">
        <f>IF(C59&gt;0,E59/C59,"")</f>
        <v/>
      </c>
      <c r="E59" s="59">
        <f t="shared" si="1"/>
        <v>0</v>
      </c>
      <c r="F59" s="18" t="s">
        <v>99</v>
      </c>
      <c r="G59" s="15"/>
      <c r="H59" s="37">
        <v>264</v>
      </c>
      <c r="I59" s="17">
        <v>40</v>
      </c>
      <c r="J59" s="19">
        <v>53</v>
      </c>
      <c r="K59" s="38">
        <v>48</v>
      </c>
      <c r="L59" s="20"/>
      <c r="N59" s="49">
        <f t="shared" si="12"/>
        <v>0</v>
      </c>
      <c r="O59" s="50"/>
      <c r="P59" s="49"/>
      <c r="X59" t="s">
        <v>155</v>
      </c>
    </row>
    <row r="60" spans="2:24" ht="15.75" x14ac:dyDescent="0.25">
      <c r="B60" s="9" t="s">
        <v>100</v>
      </c>
      <c r="C60" s="16"/>
      <c r="D60" s="57" t="str">
        <f t="shared" ref="D60:D62" si="13">IF(C60&gt;0,E60/C60,"")</f>
        <v/>
      </c>
      <c r="E60" s="59">
        <f t="shared" si="1"/>
        <v>0</v>
      </c>
      <c r="F60" s="18" t="s">
        <v>101</v>
      </c>
      <c r="G60" s="15"/>
      <c r="H60" s="37">
        <v>264</v>
      </c>
      <c r="I60" s="17">
        <v>40</v>
      </c>
      <c r="J60" s="19">
        <v>53</v>
      </c>
      <c r="K60" s="38">
        <v>48</v>
      </c>
      <c r="L60" s="20"/>
      <c r="N60" s="49">
        <f t="shared" si="12"/>
        <v>0</v>
      </c>
      <c r="O60" s="50"/>
      <c r="P60" s="49"/>
      <c r="X60" t="s">
        <v>155</v>
      </c>
    </row>
    <row r="61" spans="2:24" ht="15.75" x14ac:dyDescent="0.25">
      <c r="B61" s="9" t="s">
        <v>102</v>
      </c>
      <c r="C61" s="16"/>
      <c r="D61" s="57" t="str">
        <f t="shared" si="13"/>
        <v/>
      </c>
      <c r="E61" s="59">
        <f t="shared" si="1"/>
        <v>0</v>
      </c>
      <c r="F61" s="18" t="s">
        <v>103</v>
      </c>
      <c r="G61" s="15"/>
      <c r="H61" s="37">
        <v>330</v>
      </c>
      <c r="I61" s="17">
        <v>50</v>
      </c>
      <c r="J61" s="19">
        <v>66</v>
      </c>
      <c r="K61" s="38">
        <v>59</v>
      </c>
      <c r="L61" s="20"/>
      <c r="N61" s="49">
        <f t="shared" si="12"/>
        <v>0</v>
      </c>
      <c r="O61" s="50"/>
      <c r="P61" s="49"/>
      <c r="X61" t="s">
        <v>156</v>
      </c>
    </row>
    <row r="62" spans="2:24" ht="15.75" x14ac:dyDescent="0.25">
      <c r="B62" s="9" t="s">
        <v>104</v>
      </c>
      <c r="C62" s="16"/>
      <c r="D62" s="57" t="str">
        <f t="shared" si="13"/>
        <v/>
      </c>
      <c r="E62" s="59">
        <f t="shared" si="1"/>
        <v>0</v>
      </c>
      <c r="F62" s="18" t="s">
        <v>105</v>
      </c>
      <c r="G62" s="15"/>
      <c r="H62" s="37">
        <v>60</v>
      </c>
      <c r="I62" s="17">
        <v>9</v>
      </c>
      <c r="J62" s="19">
        <v>12</v>
      </c>
      <c r="K62" s="38">
        <v>11</v>
      </c>
      <c r="L62" s="20"/>
      <c r="N62" s="49">
        <f t="shared" si="12"/>
        <v>0</v>
      </c>
      <c r="O62" s="50"/>
      <c r="P62" s="49"/>
      <c r="X62" t="s">
        <v>157</v>
      </c>
    </row>
    <row r="63" spans="2:24" ht="15.75" x14ac:dyDescent="0.25">
      <c r="B63" s="9" t="s">
        <v>106</v>
      </c>
      <c r="C63" s="16"/>
      <c r="D63" s="57" t="str">
        <f t="shared" si="11"/>
        <v/>
      </c>
      <c r="E63" s="59">
        <f t="shared" si="1"/>
        <v>0</v>
      </c>
      <c r="F63" s="18" t="s">
        <v>107</v>
      </c>
      <c r="G63" s="15"/>
      <c r="H63" s="37">
        <v>60</v>
      </c>
      <c r="I63" s="17">
        <v>11</v>
      </c>
      <c r="J63" s="19">
        <v>15</v>
      </c>
      <c r="K63" s="38">
        <v>14</v>
      </c>
      <c r="L63" s="20"/>
      <c r="N63" s="49">
        <f t="shared" si="12"/>
        <v>0</v>
      </c>
      <c r="O63" s="50"/>
      <c r="P63" s="49"/>
      <c r="X63" t="s">
        <v>158</v>
      </c>
    </row>
    <row r="64" spans="2:24" ht="15.75" x14ac:dyDescent="0.25">
      <c r="B64" s="9" t="s">
        <v>108</v>
      </c>
      <c r="C64" s="16"/>
      <c r="D64" s="57" t="str">
        <f t="shared" si="11"/>
        <v/>
      </c>
      <c r="E64" s="59">
        <f t="shared" si="1"/>
        <v>0</v>
      </c>
      <c r="F64" s="18" t="s">
        <v>109</v>
      </c>
      <c r="G64" s="15"/>
      <c r="H64" s="37">
        <v>60</v>
      </c>
      <c r="I64" s="17">
        <v>11</v>
      </c>
      <c r="J64" s="19">
        <v>15</v>
      </c>
      <c r="K64" s="38">
        <v>14</v>
      </c>
      <c r="L64" s="20"/>
      <c r="N64" s="49">
        <f t="shared" si="12"/>
        <v>0</v>
      </c>
      <c r="O64" s="50"/>
      <c r="P64" s="49"/>
      <c r="X64" t="s">
        <v>158</v>
      </c>
    </row>
    <row r="65" spans="2:24" ht="15.75" x14ac:dyDescent="0.25">
      <c r="B65" s="9" t="s">
        <v>110</v>
      </c>
      <c r="C65" s="16"/>
      <c r="D65" s="57" t="str">
        <f t="shared" si="11"/>
        <v/>
      </c>
      <c r="E65" s="59">
        <f t="shared" si="1"/>
        <v>0</v>
      </c>
      <c r="F65" s="18" t="s">
        <v>111</v>
      </c>
      <c r="G65" s="15"/>
      <c r="H65" s="37">
        <v>150</v>
      </c>
      <c r="I65" s="17">
        <v>32</v>
      </c>
      <c r="J65" s="19">
        <v>51</v>
      </c>
      <c r="K65" s="38">
        <v>27</v>
      </c>
      <c r="L65" s="20"/>
      <c r="N65" s="49">
        <f t="shared" si="12"/>
        <v>0</v>
      </c>
      <c r="O65" s="50"/>
      <c r="P65" s="49"/>
      <c r="X65" t="s">
        <v>154</v>
      </c>
    </row>
    <row r="66" spans="2:24" ht="15.75" x14ac:dyDescent="0.25">
      <c r="B66" s="9" t="s">
        <v>124</v>
      </c>
      <c r="C66" s="16"/>
      <c r="D66" s="57" t="str">
        <f t="shared" si="11"/>
        <v/>
      </c>
      <c r="E66" s="59">
        <f t="shared" si="1"/>
        <v>0</v>
      </c>
      <c r="F66" s="55" t="s">
        <v>123</v>
      </c>
      <c r="G66" s="15"/>
      <c r="H66" s="37">
        <v>250</v>
      </c>
      <c r="I66" s="17">
        <v>45</v>
      </c>
      <c r="J66" s="19">
        <v>70</v>
      </c>
      <c r="K66" s="38">
        <v>50</v>
      </c>
      <c r="L66" s="20"/>
      <c r="N66" s="49">
        <f t="shared" si="12"/>
        <v>0</v>
      </c>
      <c r="O66" s="50"/>
      <c r="P66" s="49"/>
    </row>
    <row r="67" spans="2:24" ht="15.75" x14ac:dyDescent="0.25">
      <c r="B67" s="9" t="s">
        <v>166</v>
      </c>
      <c r="C67" s="16"/>
      <c r="D67" s="118">
        <v>11.5</v>
      </c>
      <c r="E67" s="59">
        <f>D67*C67/Discount</f>
        <v>0</v>
      </c>
      <c r="F67" s="55" t="s">
        <v>160</v>
      </c>
      <c r="G67" s="15">
        <v>1</v>
      </c>
      <c r="H67" s="119"/>
      <c r="I67" s="17"/>
      <c r="J67" s="19"/>
      <c r="K67" s="38"/>
      <c r="L67" s="20"/>
      <c r="N67" s="49"/>
      <c r="O67" s="50"/>
      <c r="P67" s="49"/>
    </row>
    <row r="68" spans="2:24" ht="15.75" x14ac:dyDescent="0.25">
      <c r="B68" s="9" t="s">
        <v>167</v>
      </c>
      <c r="C68" s="16"/>
      <c r="D68" s="118">
        <v>21.5</v>
      </c>
      <c r="E68" s="59">
        <f>D68*C68/Discount</f>
        <v>0</v>
      </c>
      <c r="F68" s="55" t="s">
        <v>160</v>
      </c>
      <c r="G68" s="15">
        <v>2</v>
      </c>
      <c r="H68" s="119"/>
      <c r="I68" s="17"/>
      <c r="J68" s="19"/>
      <c r="K68" s="38"/>
      <c r="L68" s="20"/>
      <c r="N68" s="49"/>
      <c r="O68" s="50"/>
      <c r="P68" s="49"/>
    </row>
    <row r="69" spans="2:24" ht="16.5" x14ac:dyDescent="0.3">
      <c r="B69" s="9" t="s">
        <v>119</v>
      </c>
      <c r="C69" s="16">
        <f>IF(C16="Yes",G14,0)</f>
        <v>0</v>
      </c>
      <c r="D69" s="126">
        <v>75</v>
      </c>
      <c r="E69" s="59">
        <f>IF(C69&gt;0,200+C69*D69,0)</f>
        <v>0</v>
      </c>
      <c r="F69" s="18" t="s">
        <v>151</v>
      </c>
      <c r="G69" s="125" t="s">
        <v>152</v>
      </c>
      <c r="H69" s="53"/>
      <c r="I69" s="17"/>
      <c r="J69" s="19"/>
      <c r="K69" s="38"/>
      <c r="L69" s="20"/>
      <c r="O69" s="50"/>
      <c r="P69" s="49"/>
    </row>
    <row r="70" spans="2:24" ht="15.75" hidden="1" thickBot="1" x14ac:dyDescent="0.3">
      <c r="C70" s="12">
        <f>SUM(C19:C56)</f>
        <v>0</v>
      </c>
      <c r="D70" s="12"/>
      <c r="E70" s="13">
        <f>SUM(E19:E69)</f>
        <v>0</v>
      </c>
      <c r="G70" s="52">
        <f>SUM(G19:G56)+G67*C67+C68*G68</f>
        <v>0</v>
      </c>
      <c r="H70" s="13">
        <f>SUM(N19:N66)</f>
        <v>0</v>
      </c>
      <c r="P70" s="117">
        <f>SUM(P19:P56)/12</f>
        <v>0</v>
      </c>
      <c r="T70" s="52">
        <f>SUM(T19:T56)</f>
        <v>0</v>
      </c>
    </row>
    <row r="71" spans="2:24" x14ac:dyDescent="0.2">
      <c r="B71" s="10"/>
    </row>
    <row r="72" spans="2:24" x14ac:dyDescent="0.2">
      <c r="B72" s="10"/>
    </row>
    <row r="73" spans="2:24" x14ac:dyDescent="0.2">
      <c r="B73" s="10"/>
    </row>
    <row r="74" spans="2:24" x14ac:dyDescent="0.2">
      <c r="B74" s="10"/>
    </row>
    <row r="75" spans="2:24" x14ac:dyDescent="0.2">
      <c r="B75" s="10"/>
    </row>
    <row r="76" spans="2:24" x14ac:dyDescent="0.2">
      <c r="B76" s="10"/>
    </row>
    <row r="77" spans="2:24" x14ac:dyDescent="0.2">
      <c r="B77" s="10"/>
    </row>
    <row r="78" spans="2:24" x14ac:dyDescent="0.2">
      <c r="B78" s="10"/>
    </row>
    <row r="79" spans="2:24" x14ac:dyDescent="0.2">
      <c r="B79" s="10"/>
    </row>
    <row r="80" spans="2:24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  <row r="91" spans="2:2" x14ac:dyDescent="0.2">
      <c r="B91" s="10"/>
    </row>
    <row r="92" spans="2:2" x14ac:dyDescent="0.2">
      <c r="B92" s="10"/>
    </row>
    <row r="93" spans="2:2" x14ac:dyDescent="0.2">
      <c r="B93" s="10"/>
    </row>
    <row r="94" spans="2:2" x14ac:dyDescent="0.2">
      <c r="B94" s="10"/>
    </row>
    <row r="95" spans="2:2" x14ac:dyDescent="0.2">
      <c r="B95" s="10"/>
    </row>
    <row r="96" spans="2:2" x14ac:dyDescent="0.2">
      <c r="B96" s="10"/>
    </row>
  </sheetData>
  <sheetProtection algorithmName="SHA-512" hashValue="yn/go7wnyCTNlPgCGZI2o/OGSh0SiHM0MJjj0qkbRt61D8sDuxDXNRLnnhGkFBzuarOUtS7SGUt4InCJInXytg==" saltValue="dVjV+l/wLHnccv7rACJGDw==" spinCount="100000" sheet="1" selectLockedCells="1"/>
  <sortState xmlns:xlrd2="http://schemas.microsoft.com/office/spreadsheetml/2017/richdata2" ref="T5:U8">
    <sortCondition ref="U5:U8"/>
  </sortState>
  <mergeCells count="13">
    <mergeCell ref="C16:E16"/>
    <mergeCell ref="H16:I16"/>
    <mergeCell ref="H12:I12"/>
    <mergeCell ref="H13:I13"/>
    <mergeCell ref="H14:I14"/>
    <mergeCell ref="H15:I15"/>
    <mergeCell ref="C7:G7"/>
    <mergeCell ref="C8:G8"/>
    <mergeCell ref="C9:G9"/>
    <mergeCell ref="C15:E15"/>
    <mergeCell ref="C12:E12"/>
    <mergeCell ref="C13:E13"/>
    <mergeCell ref="C14:E14"/>
  </mergeCells>
  <phoneticPr fontId="12" type="noConversion"/>
  <dataValidations count="8">
    <dataValidation type="list" allowBlank="1" showInputMessage="1" showErrorMessage="1" sqref="C12:D12" xr:uid="{B0B6C8F7-67D4-4010-84A5-FE0C0F395CA0}">
      <formula1>$N$5:$N$8</formula1>
    </dataValidation>
    <dataValidation type="list" allowBlank="1" showInputMessage="1" showErrorMessage="1" sqref="C13:D13" xr:uid="{145A717F-E8AC-4CE3-A05A-21AD70472905}">
      <formula1>$O$5:$O$6</formula1>
    </dataValidation>
    <dataValidation type="list" showInputMessage="1" showErrorMessage="1" promptTitle="Wood" sqref="P5" xr:uid="{79966F3A-EF33-4CFF-B7F7-48B8B07D0AA8}">
      <formula1>$P$5:$P$7</formula1>
    </dataValidation>
    <dataValidation type="list" allowBlank="1" showInputMessage="1" showErrorMessage="1" sqref="C14:E14" xr:uid="{21313D52-8C1D-436E-94B1-96A3884F39BF}">
      <formula1>$P$5:$P$7</formula1>
    </dataValidation>
    <dataValidation type="list" showInputMessage="1" showErrorMessage="1" sqref="J15" xr:uid="{F088CBB0-6423-408E-8C6C-9FEE0D0775FA}">
      <formula1>$T$5:$T$8</formula1>
    </dataValidation>
    <dataValidation type="list" allowBlank="1" showInputMessage="1" showErrorMessage="1" sqref="J14" xr:uid="{74090BFE-964D-4825-9647-0E17650E00C0}">
      <formula1>$Q$5:$Q$10</formula1>
    </dataValidation>
    <dataValidation type="list" allowBlank="1" showInputMessage="1" showErrorMessage="1" sqref="C15:E15" xr:uid="{82BC5DB0-94DD-48AA-A675-C64B436012BE}">
      <formula1>$W$5:$W$7</formula1>
    </dataValidation>
    <dataValidation type="list" allowBlank="1" showInputMessage="1" showErrorMessage="1" sqref="C16:E16" xr:uid="{72CCECBD-5FCD-4A65-BA98-221F78220533}">
      <formula1>$V$5:$V$6</formula1>
    </dataValidation>
  </dataValidations>
  <hyperlinks>
    <hyperlink ref="C4" r:id="rId1" xr:uid="{78398FBC-A57B-4ECD-8232-BFE0F74872E7}"/>
  </hyperlinks>
  <pageMargins left="0.4" right="0.45" top="0.75" bottom="0.75" header="0.3" footer="0.3"/>
  <pageSetup orientation="portrait" r:id="rId2"/>
  <headerFooter>
    <oddFooter>Page &amp;P of &amp;N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bc3c05-cd0e-4d92-958d-d6f1ad7390b3" xsi:nil="true"/>
    <lcf76f155ced4ddcb4097134ff3c332f xmlns="5c48de39-6398-4906-a511-2bec92db99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AA1B001FF824A81E7E4A69B0C31AF" ma:contentTypeVersion="18" ma:contentTypeDescription="Create a new document." ma:contentTypeScope="" ma:versionID="143b4387673c198285b6c15e810fa0dd">
  <xsd:schema xmlns:xsd="http://www.w3.org/2001/XMLSchema" xmlns:xs="http://www.w3.org/2001/XMLSchema" xmlns:p="http://schemas.microsoft.com/office/2006/metadata/properties" xmlns:ns2="5c48de39-6398-4906-a511-2bec92db997c" xmlns:ns3="86bc3c05-cd0e-4d92-958d-d6f1ad7390b3" targetNamespace="http://schemas.microsoft.com/office/2006/metadata/properties" ma:root="true" ma:fieldsID="abb6acfea67e654f156713bec3b14dfa" ns2:_="" ns3:_="">
    <xsd:import namespace="5c48de39-6398-4906-a511-2bec92db997c"/>
    <xsd:import namespace="86bc3c05-cd0e-4d92-958d-d6f1ad7390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48de39-6398-4906-a511-2bec92db99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cbb56dd-979c-4259-b5b3-fc2e587739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bc3c05-cd0e-4d92-958d-d6f1ad739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f18e0b-eec9-4b63-a01a-1c8514a83cb8}" ma:internalName="TaxCatchAll" ma:showField="CatchAllData" ma:web="86bc3c05-cd0e-4d92-958d-d6f1ad7390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EAEAC8-5499-422F-B65E-F1933ECFDFE2}">
  <ds:schemaRefs>
    <ds:schemaRef ds:uri="http://purl.org/dc/terms/"/>
    <ds:schemaRef ds:uri="5c48de39-6398-4906-a511-2bec92db997c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86bc3c05-cd0e-4d92-958d-d6f1ad7390b3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1C5241-C85F-4DF2-A085-3DF06171E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B60639-BF7C-4270-A355-B61FF2ECD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48de39-6398-4906-a511-2bec92db997c"/>
    <ds:schemaRef ds:uri="86bc3c05-cd0e-4d92-958d-d6f1ad739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Order Sheet</vt:lpstr>
      <vt:lpstr>Clear</vt:lpstr>
      <vt:lpstr>Discount</vt:lpstr>
      <vt:lpstr>'Order Sheet'!Print_Area</vt:lpstr>
      <vt:lpstr>'Order Sheet'!Print_Titles</vt:lpstr>
      <vt:lpstr>Stain</vt:lpstr>
      <vt:lpstr>Wood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Bass III</dc:creator>
  <cp:lastModifiedBy>Ralph Bass</cp:lastModifiedBy>
  <cp:lastPrinted>2024-07-19T16:56:34Z</cp:lastPrinted>
  <dcterms:created xsi:type="dcterms:W3CDTF">2022-12-21T16:52:34Z</dcterms:created>
  <dcterms:modified xsi:type="dcterms:W3CDTF">2025-10-03T19:36:24Z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0x0101007E2AA1B001FF824A81E7E4A69B0C31AF</vt:lpwstr>
  </property>
</Properties>
</file>